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rovozní náměstek\Opravné práce\2022\VÝHYBKA 6 ŽIDENICE\SOUTĚŽ\"/>
    </mc:Choice>
  </mc:AlternateContent>
  <bookViews>
    <workbookView xWindow="0" yWindow="0" windowWidth="28800" windowHeight="11835"/>
  </bookViews>
  <sheets>
    <sheet name="Rekapitulace zakázky" sheetId="1" r:id="rId1"/>
    <sheet name="01.1 - Železniční svršek" sheetId="2" r:id="rId2"/>
    <sheet name="01.2.1 - Práce" sheetId="3" r:id="rId3"/>
    <sheet name="02.1 - VON" sheetId="4" r:id="rId4"/>
  </sheets>
  <definedNames>
    <definedName name="_xlnm._FilterDatabase" localSheetId="1" hidden="1">'01.1 - Železniční svršek'!$C$119:$K$205</definedName>
    <definedName name="_xlnm._FilterDatabase" localSheetId="2" hidden="1">'01.2.1 - Práce'!$C$120:$K$135</definedName>
    <definedName name="_xlnm._FilterDatabase" localSheetId="3" hidden="1">'02.1 - VON'!$C$116:$K$126</definedName>
    <definedName name="_xlnm.Print_Titles" localSheetId="1">'01.1 - Železniční svršek'!$119:$119</definedName>
    <definedName name="_xlnm.Print_Titles" localSheetId="2">'01.2.1 - Práce'!$120:$120</definedName>
    <definedName name="_xlnm.Print_Titles" localSheetId="3">'02.1 - VON'!$116:$116</definedName>
    <definedName name="_xlnm.Print_Titles" localSheetId="0">'Rekapitulace zakázky'!$92:$92</definedName>
    <definedName name="_xlnm.Print_Area" localSheetId="1">'01.1 - Železniční svršek'!$C$4:$J$76,'01.1 - Železniční svršek'!$C$82:$J$101,'01.1 - Železniční svršek'!$C$107:$K$205</definedName>
    <definedName name="_xlnm.Print_Area" localSheetId="2">'01.2.1 - Práce'!$C$4:$J$76,'01.2.1 - Práce'!$C$82:$J$100,'01.2.1 - Práce'!$C$106:$K$135</definedName>
    <definedName name="_xlnm.Print_Area" localSheetId="3">'02.1 - VON'!$C$4:$J$76,'02.1 - VON'!$C$82:$J$98,'02.1 - VON'!$C$104:$K$126</definedName>
    <definedName name="_xlnm.Print_Area" localSheetId="0">'Rekapitulace zakázky'!$D$4:$AO$76,'Rekapitulace zakázky'!$C$82:$AQ$99</definedName>
  </definedNames>
  <calcPr calcId="162913"/>
</workbook>
</file>

<file path=xl/calcChain.xml><?xml version="1.0" encoding="utf-8"?>
<calcChain xmlns="http://schemas.openxmlformats.org/spreadsheetml/2006/main">
  <c r="J37" i="4" l="1"/>
  <c r="J36" i="4"/>
  <c r="AY98" i="1"/>
  <c r="J35" i="4"/>
  <c r="AX98" i="1" s="1"/>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F113" i="4"/>
  <c r="F111" i="4"/>
  <c r="E109" i="4"/>
  <c r="F91" i="4"/>
  <c r="F89" i="4"/>
  <c r="E87" i="4"/>
  <c r="J24" i="4"/>
  <c r="E24" i="4"/>
  <c r="J114" i="4" s="1"/>
  <c r="J23" i="4"/>
  <c r="J21" i="4"/>
  <c r="E21" i="4"/>
  <c r="J113" i="4"/>
  <c r="J20" i="4"/>
  <c r="J18" i="4"/>
  <c r="E18" i="4"/>
  <c r="F92" i="4" s="1"/>
  <c r="J17" i="4"/>
  <c r="J12" i="4"/>
  <c r="J89" i="4" s="1"/>
  <c r="E7" i="4"/>
  <c r="E107" i="4" s="1"/>
  <c r="J39" i="3"/>
  <c r="J38" i="3"/>
  <c r="AY97" i="1"/>
  <c r="J37" i="3"/>
  <c r="AX97" i="1"/>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F117" i="3"/>
  <c r="F115" i="3"/>
  <c r="E113" i="3"/>
  <c r="F93" i="3"/>
  <c r="F91" i="3"/>
  <c r="E89" i="3"/>
  <c r="J26" i="3"/>
  <c r="E26" i="3"/>
  <c r="J118" i="3" s="1"/>
  <c r="J25" i="3"/>
  <c r="J23" i="3"/>
  <c r="E23" i="3"/>
  <c r="J117" i="3" s="1"/>
  <c r="J22" i="3"/>
  <c r="J20" i="3"/>
  <c r="E20" i="3"/>
  <c r="F118" i="3"/>
  <c r="J19" i="3"/>
  <c r="J14" i="3"/>
  <c r="J91" i="3" s="1"/>
  <c r="E7" i="3"/>
  <c r="E109" i="3" s="1"/>
  <c r="J37" i="2"/>
  <c r="J36" i="2"/>
  <c r="AY95" i="1"/>
  <c r="J35" i="2"/>
  <c r="AX95" i="1"/>
  <c r="BI205" i="2"/>
  <c r="BH205" i="2"/>
  <c r="BG205" i="2"/>
  <c r="BF205" i="2"/>
  <c r="T205" i="2"/>
  <c r="T204" i="2" s="1"/>
  <c r="R205" i="2"/>
  <c r="R204" i="2" s="1"/>
  <c r="P205" i="2"/>
  <c r="P204" i="2" s="1"/>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F116" i="2"/>
  <c r="F114" i="2"/>
  <c r="E112" i="2"/>
  <c r="F91" i="2"/>
  <c r="F89" i="2"/>
  <c r="E87" i="2"/>
  <c r="J24" i="2"/>
  <c r="E24" i="2"/>
  <c r="J117" i="2" s="1"/>
  <c r="J23" i="2"/>
  <c r="J21" i="2"/>
  <c r="E21" i="2"/>
  <c r="J116" i="2" s="1"/>
  <c r="J20" i="2"/>
  <c r="J18" i="2"/>
  <c r="E18" i="2"/>
  <c r="F92" i="2"/>
  <c r="J17" i="2"/>
  <c r="J12" i="2"/>
  <c r="J114" i="2"/>
  <c r="E7" i="2"/>
  <c r="E110" i="2" s="1"/>
  <c r="L90" i="1"/>
  <c r="AM90" i="1"/>
  <c r="AM89" i="1"/>
  <c r="L89" i="1"/>
  <c r="AM87" i="1"/>
  <c r="L87" i="1"/>
  <c r="L85" i="1"/>
  <c r="L84" i="1"/>
  <c r="J203" i="2"/>
  <c r="J180" i="2"/>
  <c r="J130" i="2"/>
  <c r="BK189" i="2"/>
  <c r="BK167" i="2"/>
  <c r="J160" i="2"/>
  <c r="J201" i="2"/>
  <c r="J195" i="2"/>
  <c r="J187" i="2"/>
  <c r="BK171" i="2"/>
  <c r="BK136" i="2"/>
  <c r="J126" i="2"/>
  <c r="BK195" i="2"/>
  <c r="J185" i="2"/>
  <c r="J179" i="2"/>
  <c r="BK168" i="2"/>
  <c r="BK162" i="2"/>
  <c r="J152" i="2"/>
  <c r="J138" i="2"/>
  <c r="BK124" i="2"/>
  <c r="BK151" i="2"/>
  <c r="BK137" i="2"/>
  <c r="BK154" i="2"/>
  <c r="J148" i="2"/>
  <c r="BK135" i="2"/>
  <c r="BK134" i="2"/>
  <c r="BK125" i="3"/>
  <c r="BK135" i="3"/>
  <c r="BK127" i="3"/>
  <c r="J126" i="3"/>
  <c r="BK120" i="4"/>
  <c r="BK124" i="4"/>
  <c r="BK202" i="2"/>
  <c r="J196" i="2"/>
  <c r="J181" i="2"/>
  <c r="J169" i="2"/>
  <c r="BK128" i="2"/>
  <c r="BK197" i="2"/>
  <c r="J191" i="2"/>
  <c r="J183" i="2"/>
  <c r="BK169" i="2"/>
  <c r="J165" i="2"/>
  <c r="J159" i="2"/>
  <c r="J149" i="2"/>
  <c r="J135" i="2"/>
  <c r="AS96" i="1"/>
  <c r="BK139" i="2"/>
  <c r="J124" i="2"/>
  <c r="BK149" i="2"/>
  <c r="BK138" i="2"/>
  <c r="J144" i="2"/>
  <c r="J127" i="3"/>
  <c r="BK128" i="3"/>
  <c r="BK133" i="3"/>
  <c r="J131" i="3"/>
  <c r="J125" i="4"/>
  <c r="BK122" i="4"/>
  <c r="J205" i="2"/>
  <c r="J197" i="2"/>
  <c r="J189" i="2"/>
  <c r="J170" i="2"/>
  <c r="J161" i="2"/>
  <c r="BK201" i="2"/>
  <c r="J194" i="2"/>
  <c r="BK186" i="2"/>
  <c r="BK179" i="2"/>
  <c r="J172" i="2"/>
  <c r="J166" i="2"/>
  <c r="J150" i="2"/>
  <c r="BK140" i="2"/>
  <c r="J123" i="2"/>
  <c r="BK152" i="2"/>
  <c r="J132" i="2"/>
  <c r="J146" i="2"/>
  <c r="BK123" i="2"/>
  <c r="BK126" i="2"/>
  <c r="BK132" i="3"/>
  <c r="BK129" i="3"/>
  <c r="J128" i="3"/>
  <c r="J121" i="4"/>
  <c r="J123" i="4"/>
  <c r="J184" i="2"/>
  <c r="J162" i="2"/>
  <c r="BK144" i="2"/>
  <c r="BK194" i="2"/>
  <c r="BK188" i="2"/>
  <c r="BK181" i="2"/>
  <c r="BK173" i="2"/>
  <c r="J167" i="2"/>
  <c r="BK131" i="2"/>
  <c r="J127" i="2"/>
  <c r="J129" i="3"/>
  <c r="BK131" i="3"/>
  <c r="J124" i="3"/>
  <c r="J119" i="4"/>
  <c r="J182" i="2"/>
  <c r="J158" i="2"/>
  <c r="BK200" i="2"/>
  <c r="BK185" i="2"/>
  <c r="J171" i="2"/>
  <c r="BK158" i="2"/>
  <c r="J154" i="2"/>
  <c r="BK125" i="2"/>
  <c r="J139" i="2"/>
  <c r="J135" i="3"/>
  <c r="J132" i="3"/>
  <c r="BK123" i="4"/>
  <c r="J200" i="2"/>
  <c r="J176" i="2"/>
  <c r="BK142" i="2"/>
  <c r="BK196" i="2"/>
  <c r="BK177" i="2"/>
  <c r="BK170" i="2"/>
  <c r="BK163" i="2"/>
  <c r="BK141" i="2"/>
  <c r="BK147" i="2"/>
  <c r="J199" i="2"/>
  <c r="BK191" i="2"/>
  <c r="J175" i="2"/>
  <c r="BK164" i="2"/>
  <c r="J133" i="2"/>
  <c r="BK199" i="2"/>
  <c r="BK192" i="2"/>
  <c r="BK184" i="2"/>
  <c r="J177" i="2"/>
  <c r="BK153" i="2"/>
  <c r="BK145" i="2"/>
  <c r="J125" i="2"/>
  <c r="BK133" i="2"/>
  <c r="J134" i="3"/>
  <c r="BK123" i="3"/>
  <c r="J125" i="3"/>
  <c r="BK130" i="3"/>
  <c r="J124" i="4"/>
  <c r="BK121" i="4"/>
  <c r="BK203" i="2"/>
  <c r="J192" i="2"/>
  <c r="J186" i="2"/>
  <c r="BK166" i="2"/>
  <c r="BK156" i="2"/>
  <c r="BK127" i="2"/>
  <c r="BK190" i="2"/>
  <c r="BK180" i="2"/>
  <c r="BK176" i="2"/>
  <c r="BK172" i="2"/>
  <c r="J164" i="2"/>
  <c r="BK159" i="2"/>
  <c r="J147" i="2"/>
  <c r="J128" i="2"/>
  <c r="J156" i="2"/>
  <c r="J143" i="2"/>
  <c r="J123" i="3"/>
  <c r="BK126" i="4"/>
  <c r="J202" i="2"/>
  <c r="J190" i="2"/>
  <c r="BK183" i="2"/>
  <c r="BK175" i="2"/>
  <c r="J163" i="2"/>
  <c r="J151" i="2"/>
  <c r="BK146" i="2"/>
  <c r="J134" i="2"/>
  <c r="BK157" i="2"/>
  <c r="J141" i="2"/>
  <c r="J131" i="2"/>
  <c r="BK150" i="2"/>
  <c r="J140" i="2"/>
  <c r="J137" i="2"/>
  <c r="J142" i="2"/>
  <c r="F37" i="3"/>
  <c r="J122" i="4"/>
  <c r="J120" i="4"/>
  <c r="J173" i="2"/>
  <c r="J157" i="2"/>
  <c r="BK187" i="2"/>
  <c r="J174" i="2"/>
  <c r="BK160" i="2"/>
  <c r="BK205" i="2"/>
  <c r="J198" i="2"/>
  <c r="J193" i="2"/>
  <c r="J188" i="2"/>
  <c r="BK165" i="2"/>
  <c r="BK129" i="2"/>
  <c r="BK198" i="2"/>
  <c r="BK193" i="2"/>
  <c r="BK182" i="2"/>
  <c r="BK174" i="2"/>
  <c r="J168" i="2"/>
  <c r="BK161" i="2"/>
  <c r="J153" i="2"/>
  <c r="J145" i="2"/>
  <c r="J129" i="2"/>
  <c r="J155" i="2"/>
  <c r="BK148" i="2"/>
  <c r="J136" i="2"/>
  <c r="BK155" i="2"/>
  <c r="BK143" i="2"/>
  <c r="BK130" i="2"/>
  <c r="BK132" i="2"/>
  <c r="J133" i="3"/>
  <c r="BK134" i="3"/>
  <c r="J130" i="3"/>
  <c r="BK126" i="3"/>
  <c r="BK124" i="3"/>
  <c r="J126" i="4"/>
  <c r="BK125" i="4"/>
  <c r="BK119" i="4"/>
  <c r="T178" i="2" l="1"/>
  <c r="P122" i="3"/>
  <c r="P121" i="3"/>
  <c r="AU97" i="1"/>
  <c r="P122" i="2"/>
  <c r="P121" i="2"/>
  <c r="BK122" i="2"/>
  <c r="BK121" i="2" s="1"/>
  <c r="J121" i="2" s="1"/>
  <c r="J97" i="2" s="1"/>
  <c r="BK178" i="2"/>
  <c r="J178" i="2" s="1"/>
  <c r="J99" i="2" s="1"/>
  <c r="R122" i="2"/>
  <c r="R121" i="2" s="1"/>
  <c r="T122" i="3"/>
  <c r="T121" i="3"/>
  <c r="BK118" i="4"/>
  <c r="J118" i="4" s="1"/>
  <c r="J97" i="4" s="1"/>
  <c r="P178" i="2"/>
  <c r="BK122" i="3"/>
  <c r="BK121" i="3" s="1"/>
  <c r="J121" i="3" s="1"/>
  <c r="P118" i="4"/>
  <c r="P117" i="4" s="1"/>
  <c r="AU98" i="1" s="1"/>
  <c r="T122" i="2"/>
  <c r="T121" i="2"/>
  <c r="T120" i="2"/>
  <c r="R122" i="3"/>
  <c r="R121" i="3" s="1"/>
  <c r="R118" i="4"/>
  <c r="R117" i="4" s="1"/>
  <c r="R178" i="2"/>
  <c r="T118" i="4"/>
  <c r="T117" i="4" s="1"/>
  <c r="BK204" i="2"/>
  <c r="J204" i="2"/>
  <c r="J100" i="2"/>
  <c r="F114" i="4"/>
  <c r="E85" i="4"/>
  <c r="J92" i="4"/>
  <c r="J111" i="4"/>
  <c r="J91" i="4"/>
  <c r="BE119" i="4"/>
  <c r="BE121" i="4"/>
  <c r="BE124" i="4"/>
  <c r="BE125" i="4"/>
  <c r="BE120" i="4"/>
  <c r="BE122" i="4"/>
  <c r="BE123" i="4"/>
  <c r="BE126" i="4"/>
  <c r="J93" i="3"/>
  <c r="J115" i="3"/>
  <c r="E85" i="3"/>
  <c r="BE125" i="3"/>
  <c r="BE134" i="3"/>
  <c r="F94" i="3"/>
  <c r="BE124" i="3"/>
  <c r="J94" i="3"/>
  <c r="BE123" i="3"/>
  <c r="BE126" i="3"/>
  <c r="BE127" i="3"/>
  <c r="BE128" i="3"/>
  <c r="BE129" i="3"/>
  <c r="BE130" i="3"/>
  <c r="BE131" i="3"/>
  <c r="BE133" i="3"/>
  <c r="BE132" i="3"/>
  <c r="BE135" i="3"/>
  <c r="BB97" i="1"/>
  <c r="J89" i="2"/>
  <c r="J92" i="2"/>
  <c r="BE125" i="2"/>
  <c r="BE128" i="2"/>
  <c r="BE138" i="2"/>
  <c r="BE139" i="2"/>
  <c r="E85" i="2"/>
  <c r="F117" i="2"/>
  <c r="BE126" i="2"/>
  <c r="BE127" i="2"/>
  <c r="BE133" i="2"/>
  <c r="BE136" i="2"/>
  <c r="BE141" i="2"/>
  <c r="BE148" i="2"/>
  <c r="BE151" i="2"/>
  <c r="BE156" i="2"/>
  <c r="BE123" i="2"/>
  <c r="BE129" i="2"/>
  <c r="BE130" i="2"/>
  <c r="BE135" i="2"/>
  <c r="BE142" i="2"/>
  <c r="BE144" i="2"/>
  <c r="BE145" i="2"/>
  <c r="BE149" i="2"/>
  <c r="BE191" i="2"/>
  <c r="J91" i="2"/>
  <c r="BE137" i="2"/>
  <c r="BE143" i="2"/>
  <c r="BE147" i="2"/>
  <c r="BE154" i="2"/>
  <c r="BE157" i="2"/>
  <c r="BE158" i="2"/>
  <c r="BE159" i="2"/>
  <c r="BE160" i="2"/>
  <c r="BE161" i="2"/>
  <c r="BE162" i="2"/>
  <c r="BE163" i="2"/>
  <c r="BE164" i="2"/>
  <c r="BE165" i="2"/>
  <c r="BE166" i="2"/>
  <c r="BE167" i="2"/>
  <c r="BE168" i="2"/>
  <c r="BE169" i="2"/>
  <c r="BE170" i="2"/>
  <c r="BE171" i="2"/>
  <c r="BE172" i="2"/>
  <c r="BE173" i="2"/>
  <c r="BE175" i="2"/>
  <c r="BE176" i="2"/>
  <c r="BE177" i="2"/>
  <c r="BE180" i="2"/>
  <c r="BE181" i="2"/>
  <c r="BE184" i="2"/>
  <c r="BE187" i="2"/>
  <c r="BE188" i="2"/>
  <c r="BE189" i="2"/>
  <c r="BE192" i="2"/>
  <c r="BE193" i="2"/>
  <c r="BE194" i="2"/>
  <c r="BE195" i="2"/>
  <c r="BE197" i="2"/>
  <c r="BE198" i="2"/>
  <c r="BE199" i="2"/>
  <c r="BE200" i="2"/>
  <c r="BE201" i="2"/>
  <c r="BE202" i="2"/>
  <c r="BE124" i="2"/>
  <c r="BE131" i="2"/>
  <c r="BE132" i="2"/>
  <c r="BE134" i="2"/>
  <c r="BE140" i="2"/>
  <c r="BE146" i="2"/>
  <c r="BE150" i="2"/>
  <c r="BE152" i="2"/>
  <c r="BE153" i="2"/>
  <c r="BE155" i="2"/>
  <c r="BE174" i="2"/>
  <c r="BE179" i="2"/>
  <c r="BE182" i="2"/>
  <c r="BE183" i="2"/>
  <c r="BE185" i="2"/>
  <c r="BE186" i="2"/>
  <c r="BE190" i="2"/>
  <c r="BE196" i="2"/>
  <c r="BE203" i="2"/>
  <c r="BE205" i="2"/>
  <c r="F34" i="2"/>
  <c r="BA95" i="1" s="1"/>
  <c r="AU96" i="1"/>
  <c r="AS94" i="1"/>
  <c r="BB96" i="1"/>
  <c r="J34" i="4"/>
  <c r="AW98" i="1" s="1"/>
  <c r="F37" i="4"/>
  <c r="BD98" i="1" s="1"/>
  <c r="F39" i="3"/>
  <c r="BD97" i="1"/>
  <c r="BD96" i="1" s="1"/>
  <c r="F35" i="4"/>
  <c r="BB98" i="1"/>
  <c r="J36" i="3"/>
  <c r="AW97" i="1"/>
  <c r="F36" i="4"/>
  <c r="BC98" i="1" s="1"/>
  <c r="F36" i="2"/>
  <c r="BC95" i="1" s="1"/>
  <c r="F36" i="3"/>
  <c r="BA97" i="1"/>
  <c r="BA96" i="1" s="1"/>
  <c r="AW96" i="1" s="1"/>
  <c r="F34" i="4"/>
  <c r="BA98" i="1" s="1"/>
  <c r="F38" i="3"/>
  <c r="BC97" i="1" s="1"/>
  <c r="BC96" i="1" s="1"/>
  <c r="AY96" i="1" s="1"/>
  <c r="F37" i="2"/>
  <c r="BD95" i="1" s="1"/>
  <c r="J34" i="2"/>
  <c r="AW95" i="1" s="1"/>
  <c r="F35" i="2"/>
  <c r="BB95" i="1"/>
  <c r="J32" i="3" l="1"/>
  <c r="J98" i="3"/>
  <c r="J122" i="2"/>
  <c r="J98" i="2" s="1"/>
  <c r="P120" i="2"/>
  <c r="AU95" i="1"/>
  <c r="R120" i="2"/>
  <c r="J122" i="3"/>
  <c r="J99" i="3"/>
  <c r="BK117" i="4"/>
  <c r="J117" i="4" s="1"/>
  <c r="J96" i="4" s="1"/>
  <c r="AG97" i="1"/>
  <c r="AG96" i="1" s="1"/>
  <c r="BK120" i="2"/>
  <c r="J120" i="2" s="1"/>
  <c r="J30" i="2" s="1"/>
  <c r="AG95" i="1" s="1"/>
  <c r="AU94" i="1"/>
  <c r="F35" i="3"/>
  <c r="AZ97" i="1"/>
  <c r="AZ96" i="1"/>
  <c r="AV96" i="1"/>
  <c r="AT96" i="1" s="1"/>
  <c r="F33" i="2"/>
  <c r="AZ95" i="1" s="1"/>
  <c r="J33" i="2"/>
  <c r="AV95" i="1" s="1"/>
  <c r="AT95" i="1" s="1"/>
  <c r="AX96" i="1"/>
  <c r="J35" i="3"/>
  <c r="AV97" i="1" s="1"/>
  <c r="AT97" i="1" s="1"/>
  <c r="BD94" i="1"/>
  <c r="W33" i="1" s="1"/>
  <c r="F33" i="4"/>
  <c r="AZ98" i="1" s="1"/>
  <c r="J33" i="4"/>
  <c r="AV98" i="1" s="1"/>
  <c r="AT98" i="1" s="1"/>
  <c r="BB94" i="1"/>
  <c r="W31" i="1" s="1"/>
  <c r="BC94" i="1"/>
  <c r="W32" i="1" s="1"/>
  <c r="BA94" i="1"/>
  <c r="AW94" i="1" s="1"/>
  <c r="AK30" i="1" s="1"/>
  <c r="AN97" i="1" l="1"/>
  <c r="AN96" i="1"/>
  <c r="AN95" i="1"/>
  <c r="J96" i="2"/>
  <c r="J41" i="3"/>
  <c r="J39" i="2"/>
  <c r="J30" i="4"/>
  <c r="AG98" i="1" s="1"/>
  <c r="AG94" i="1" s="1"/>
  <c r="AK26" i="1" s="1"/>
  <c r="W30" i="1"/>
  <c r="AY94" i="1"/>
  <c r="AZ94" i="1"/>
  <c r="W29" i="1" s="1"/>
  <c r="AX94" i="1"/>
  <c r="J39" i="4" l="1"/>
  <c r="AN98" i="1"/>
  <c r="AV94" i="1"/>
  <c r="AK29" i="1" s="1"/>
  <c r="AK35" i="1" s="1"/>
  <c r="AT94" i="1" l="1"/>
  <c r="AN94" i="1" s="1"/>
</calcChain>
</file>

<file path=xl/sharedStrings.xml><?xml version="1.0" encoding="utf-8"?>
<sst xmlns="http://schemas.openxmlformats.org/spreadsheetml/2006/main" count="2056" uniqueCount="532">
  <si>
    <t>Export Komplet</t>
  </si>
  <si>
    <t/>
  </si>
  <si>
    <t>2.0</t>
  </si>
  <si>
    <t>False</t>
  </si>
  <si>
    <t>{af1e042d-c990-457f-91db-1b3f6a6f3513}</t>
  </si>
  <si>
    <t>&gt;&gt;  skryté sloupce  &lt;&lt;</t>
  </si>
  <si>
    <t>0,01</t>
  </si>
  <si>
    <t>21</t>
  </si>
  <si>
    <t>15</t>
  </si>
  <si>
    <t>REKAPITULACE ZAKÁZKY</t>
  </si>
  <si>
    <t>v ---  níže se nacházejí doplnkové a pomocné údaje k sestavám  --- v</t>
  </si>
  <si>
    <t>Návod na vyplnění</t>
  </si>
  <si>
    <t>0,001</t>
  </si>
  <si>
    <t>Kód:</t>
  </si>
  <si>
    <t>2022_03_bo</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</si>
  <si>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</si>
  <si>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</si>
  <si>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výhybek na odb. Brno-Židenice - výyhbka č. 6a/b</t>
  </si>
  <si>
    <t>KSO:</t>
  </si>
  <si>
    <t>CC-CZ:</t>
  </si>
  <si>
    <t>Místo:</t>
  </si>
  <si>
    <t>Brno</t>
  </si>
  <si>
    <t>Datum:</t>
  </si>
  <si>
    <t>21. 3. 2022</t>
  </si>
  <si>
    <t>Zadavatel:</t>
  </si>
  <si>
    <t>IČ:</t>
  </si>
  <si>
    <t>70994234</t>
  </si>
  <si>
    <t>Správa železnic, s.o.</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</si>
  <si>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</si>
  <si>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</si>
  <si>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</si>
  <si>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</si>
  <si>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</si>
  <si>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</si>
  <si>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</si>
  <si>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</si>
  <si>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</si>
  <si>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</si>
  <si>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</si>
  <si>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</si>
  <si>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</si>
  <si>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</si>
  <si>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</si>
  <si>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</si>
  <si>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</si>
  <si>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</si>
  <si>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</si>
  <si>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</si>
  <si>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</si>
  <si>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</si>
  <si>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</si>
  <si>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</si>
  <si>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</si>
  <si>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</si>
  <si>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</si>
  <si>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</si>
  <si>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</si>
  <si>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</si>
  <si>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</si>
  <si>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</si>
  <si>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</si>
  <si>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</si>
  <si>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</si>
  <si>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</si>
  <si>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</si>
  <si>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</si>
  <si>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</si>
  <si>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</si>
  <si>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</si>
  <si>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</si>
  <si>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</si>
  <si>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</si>
  <si>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</si>
  <si>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</si>
  <si>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</si>
  <si>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</si>
  <si>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</si>
  <si>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</si>
  <si>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</si>
  <si>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</si>
  <si>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</si>
  <si>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</si>
  <si>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</si>
  <si>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Železniční svršek</t>
  </si>
  <si>
    <t>STA</t>
  </si>
  <si>
    <t>1</t>
  </si>
  <si>
    <t>{dcfa6191-b586-458f-907e-a185b2f36254}</t>
  </si>
  <si>
    <t>2</t>
  </si>
  <si>
    <t>01.2</t>
  </si>
  <si>
    <t>Zabezpečovací zařízení</t>
  </si>
  <si>
    <t>PRO</t>
  </si>
  <si>
    <t>{33ad3169-592c-48cd-bfb6-4fb5cd70d3cc}</t>
  </si>
  <si>
    <t>01.2.1</t>
  </si>
  <si>
    <t>Práce</t>
  </si>
  <si>
    <t>Soupis</t>
  </si>
  <si>
    <t>{59f10d90-311b-49a5-8bc2-693b23fa7964}</t>
  </si>
  <si>
    <t>02.1</t>
  </si>
  <si>
    <t>VON</t>
  </si>
  <si>
    <t>{f0262ab0-e544-4f6d-aa10-d44edde90b02}</t>
  </si>
  <si>
    <t>KRYCÍ LIST SOUPISU PRACÍ</t>
  </si>
  <si>
    <t>Objekt:</t>
  </si>
  <si>
    <t>01.1 - Železniční svršek</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</si>
  <si>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</si>
  <si>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</si>
  <si>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</si>
  <si>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</si>
  <si>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</si>
  <si>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</si>
  <si>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</si>
  <si>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</si>
  <si>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</si>
  <si>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</si>
  <si>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</si>
  <si>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</si>
  <si>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</si>
  <si>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</si>
  <si>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</si>
  <si>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</si>
  <si>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</si>
  <si>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</si>
  <si>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</si>
  <si>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</si>
  <si>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</si>
  <si>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</si>
  <si>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</si>
  <si>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</si>
  <si>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</si>
  <si>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</si>
  <si>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</si>
  <si>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</si>
  <si>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5912023010</t>
  </si>
  <si>
    <t>Demontáž návěstidla uloženého ve stezce námezníku. Poznámka: 1. V cenách jsou započteny náklady na demontáž návěstidla, zához, úpravu terénu a naložení na dopravní prostředek.</t>
  </si>
  <si>
    <t>kus</t>
  </si>
  <si>
    <t>Sborník UOŽI 01 2022</t>
  </si>
  <si>
    <t>4</t>
  </si>
  <si>
    <t>-605590432</t>
  </si>
  <si>
    <t>5907050020</t>
  </si>
  <si>
    <t>Dělení kolejnic řezáním nebo rozbroušením soustavy S49 nebo T. Poznámka: 1. V cenách jsou započteny náklady na manipulaci, podložení, označení a provedení řezu kolejnice.</t>
  </si>
  <si>
    <t>-1057175138</t>
  </si>
  <si>
    <t>3</t>
  </si>
  <si>
    <t>5907050120</t>
  </si>
  <si>
    <t>Dělení kolejnic kyslíkem soustavy S49 nebo T. Poznámka: 1. V cenách jsou započteny náklady na manipulaci, podložení, označení a provedení řezu kolejnice.</t>
  </si>
  <si>
    <t>-1256117497</t>
  </si>
  <si>
    <t>5911569030</t>
  </si>
  <si>
    <t>Demontáž čelisťového závěru výhybky křižovatkové celé soustavy S49. Poznámka: 1. V cenách jsou započteny náklady na demontáž a naložení na dopravní prostředek.</t>
  </si>
  <si>
    <t>-1499778485</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</si>
  <si>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</si>
  <si>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</si>
  <si>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t</t>
  </si>
  <si>
    <t>570116228</t>
  </si>
  <si>
    <t>6</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</si>
  <si>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</si>
  <si>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</si>
  <si>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m</t>
  </si>
  <si>
    <t>1221217890</t>
  </si>
  <si>
    <t>7</t>
  </si>
  <si>
    <t>5906140035</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</si>
  <si>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</si>
  <si>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km</t>
  </si>
  <si>
    <t>1029115768</t>
  </si>
  <si>
    <t>8</t>
  </si>
  <si>
    <t>5906105010</t>
  </si>
  <si>
    <t>Demontáž pražce dřevěný. Poznámka: 1. V cenách jsou započteny náklady na manipulaci, demontáž, odstrojení do součástí a uložení pražců.</t>
  </si>
  <si>
    <t>1714493740</t>
  </si>
  <si>
    <t>9</t>
  </si>
  <si>
    <t>5905050215</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</si>
  <si>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</si>
  <si>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-588431393</t>
  </si>
  <si>
    <t>10</t>
  </si>
  <si>
    <t>5905050015</t>
  </si>
  <si>
    <t>Souvislá výměna KL se snesením KR koleje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</si>
  <si>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-74348143</t>
  </si>
  <si>
    <t>11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</si>
  <si>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</si>
  <si>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</si>
  <si>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m3</t>
  </si>
  <si>
    <t>1330603277</t>
  </si>
  <si>
    <t>12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</si>
  <si>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</si>
  <si>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</si>
  <si>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-2008554045</t>
  </si>
  <si>
    <t>13</t>
  </si>
  <si>
    <t>M</t>
  </si>
  <si>
    <t>5955101000</t>
  </si>
  <si>
    <t>Kamenivo drcené štěrk frakce 31,5/63 třídy BI</t>
  </si>
  <si>
    <t>217147358</t>
  </si>
  <si>
    <t>14</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</si>
  <si>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</si>
  <si>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</si>
  <si>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m2</t>
  </si>
  <si>
    <t>1434851387</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</si>
  <si>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</si>
  <si>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</si>
  <si>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-1781424297</t>
  </si>
  <si>
    <t>16</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</si>
  <si>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</si>
  <si>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</si>
  <si>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-2035404790</t>
  </si>
  <si>
    <t>17</t>
  </si>
  <si>
    <t>5961155010</t>
  </si>
  <si>
    <t>-1532553831</t>
  </si>
  <si>
    <t>18</t>
  </si>
  <si>
    <t>5906120010</t>
  </si>
  <si>
    <t>Zkrácení dřevěného pražce odřezáním. Poznámka: 1. V cenách jsou započteny náklady na odstranění mřížky, zkrácení, ošetření čela pražce impregnačním prostředkem a osazení mřížky</t>
  </si>
  <si>
    <t>304010944</t>
  </si>
  <si>
    <t>19</t>
  </si>
  <si>
    <t>5908030030</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</si>
  <si>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</si>
  <si>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styk</t>
  </si>
  <si>
    <t>-1753935139</t>
  </si>
  <si>
    <t>20</t>
  </si>
  <si>
    <t>5907055020</t>
  </si>
  <si>
    <t>Vrtání kolejnic otvor o průměru přes 10 do 23 mm. Poznámka: 1. V cenách jsou započteny náklady na manipulaci, podložení, označení a provedení vrtu ve stojině kolejnice.</t>
  </si>
  <si>
    <t>-580770544</t>
  </si>
  <si>
    <t>5910025030</t>
  </si>
  <si>
    <t>Svařování kolejnic elektrickým obloukem svar sériový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</si>
  <si>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svar</t>
  </si>
  <si>
    <t>-320688711</t>
  </si>
  <si>
    <t>22</t>
  </si>
  <si>
    <t>5906130035</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</si>
  <si>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</si>
  <si>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-1340969488</t>
  </si>
  <si>
    <t>23</t>
  </si>
  <si>
    <t>5907015391</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</si>
  <si>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</si>
  <si>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1813863835</t>
  </si>
  <si>
    <t>24</t>
  </si>
  <si>
    <t>5957110030</t>
  </si>
  <si>
    <t>Kolejnice tv. 49 E 1, třídy R260</t>
  </si>
  <si>
    <t>461110072</t>
  </si>
  <si>
    <t>25</t>
  </si>
  <si>
    <t>5958158005</t>
  </si>
  <si>
    <t>Podložka pryžová pod patu kolejnice S49  183/126/6</t>
  </si>
  <si>
    <t>-1116964563</t>
  </si>
  <si>
    <t>26</t>
  </si>
  <si>
    <t>5958128005</t>
  </si>
  <si>
    <t>Komplety Skl 24 (šroub RS 0, matice M 22, podložka Uls 6)</t>
  </si>
  <si>
    <t>-36186477</t>
  </si>
  <si>
    <t>27</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</si>
  <si>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</si>
  <si>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</si>
  <si>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-569321476</t>
  </si>
  <si>
    <t>28</t>
  </si>
  <si>
    <t>5957134084</t>
  </si>
  <si>
    <t>Lepený izolovaný styk tv. S49 s tepelně zpracovanou hlavou délky 6,00 m</t>
  </si>
  <si>
    <t>-353866923</t>
  </si>
  <si>
    <t>29</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</si>
  <si>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</si>
  <si>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</si>
  <si>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-876705663</t>
  </si>
  <si>
    <t>30</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</si>
  <si>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</si>
  <si>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</si>
  <si>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-72012725</t>
  </si>
  <si>
    <t>31</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</si>
  <si>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</si>
  <si>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</si>
  <si>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1689533291</t>
  </si>
  <si>
    <t>32</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</si>
  <si>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</si>
  <si>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</si>
  <si>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-1567340685</t>
  </si>
  <si>
    <t>33</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</si>
  <si>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</si>
  <si>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</si>
  <si>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1839697111</t>
  </si>
  <si>
    <t>34</t>
  </si>
  <si>
    <t>5909010120</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</si>
  <si>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</si>
  <si>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416501543</t>
  </si>
  <si>
    <t>35</t>
  </si>
  <si>
    <t>5909010130</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</si>
  <si>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</si>
  <si>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-1666469401</t>
  </si>
  <si>
    <t>36</t>
  </si>
  <si>
    <t>5905095020</t>
  </si>
  <si>
    <t>Úprava kolejového lože ojediněle ručně v koleji lože zapuštěné. Poznámka: 1. V cenách jsou započteny náklady na úpravu KL koleje a výhybek ojediněle vidlemi. 2. V cenách nejsou obsaženy náklady na doplnění a dodávku kameniva.</t>
  </si>
  <si>
    <t>-1994324692</t>
  </si>
  <si>
    <t>37</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</si>
  <si>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</si>
  <si>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</si>
  <si>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-1643380463</t>
  </si>
  <si>
    <t>38</t>
  </si>
  <si>
    <t>5905110010</t>
  </si>
  <si>
    <t>Snížení KL pod patou kolejnice v koleji. Poznámka: 1. V cenách jsou započteny náklady na snížení KL pod patou kolejnice ručně vidlemi. 2. V cenách nejsou obsaženy náklady na doplnění a dodávku kameniva.</t>
  </si>
  <si>
    <t>623593712</t>
  </si>
  <si>
    <t>39</t>
  </si>
  <si>
    <t>5905110020</t>
  </si>
  <si>
    <t>Snížení KL pod patou kolejnice ve výhybce. Poznámka: 1. V cenách jsou započteny náklady na snížení KL pod patou kolejnice ručně vidlemi. 2. V cenách nejsou obsaženy náklady na doplnění a dodávku kameniva.</t>
  </si>
  <si>
    <t>-230540971</t>
  </si>
  <si>
    <t>40</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</si>
  <si>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</si>
  <si>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</si>
  <si>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569200796</t>
  </si>
  <si>
    <t>41</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</si>
  <si>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</si>
  <si>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</si>
  <si>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1789198347</t>
  </si>
  <si>
    <t>42</t>
  </si>
  <si>
    <t>5910035130</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</si>
  <si>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</si>
  <si>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862385593</t>
  </si>
  <si>
    <t>43</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</si>
  <si>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</si>
  <si>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</si>
  <si>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-2025331533</t>
  </si>
  <si>
    <t>44</t>
  </si>
  <si>
    <t>5910040120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</si>
  <si>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</si>
  <si>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103532575</t>
  </si>
  <si>
    <t>45</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</si>
  <si>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</si>
  <si>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</si>
  <si>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1349356609</t>
  </si>
  <si>
    <t>46</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</si>
  <si>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</si>
  <si>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</si>
  <si>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618931669</t>
  </si>
  <si>
    <t>47</t>
  </si>
  <si>
    <t>5911571030</t>
  </si>
  <si>
    <t>Montáž čelisťového závěru výhybky křižovatkové soustavy S49. Poznámka: 1. V cenách jsou započteny náklady na montáž, přezkoušení chodu výhybky, provedení západkové zkoušky a ošetření kluzných částí závěru mazivem. 2. V cenách nejsou obsaženy náklady na dodávku materiálu.</t>
  </si>
  <si>
    <t>-2035311737</t>
  </si>
  <si>
    <t>48</t>
  </si>
  <si>
    <t>5911573030</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</si>
  <si>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</si>
  <si>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-825744060</t>
  </si>
  <si>
    <t>49</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</si>
  <si>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</si>
  <si>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</si>
  <si>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765473902</t>
  </si>
  <si>
    <t>50</t>
  </si>
  <si>
    <t>5961178000</t>
  </si>
  <si>
    <t>1994972116</t>
  </si>
  <si>
    <t>51</t>
  </si>
  <si>
    <t>5911005310</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</si>
  <si>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</si>
  <si>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-748382630</t>
  </si>
  <si>
    <t>52</t>
  </si>
  <si>
    <t>5901005010</t>
  </si>
  <si>
    <t>Měření geometrických parametrů měřícím vozíkem v koleji. Poznámka: 1. V cenách jsou započteny náklady na měření provozních odchylek dle ČSN, zpracování a předání tištěných výstupů objednateli.</t>
  </si>
  <si>
    <t>1385262428</t>
  </si>
  <si>
    <t>53</t>
  </si>
  <si>
    <t>5901005020</t>
  </si>
  <si>
    <t>Měření geometrických parametrů měřícím vozíkem ve výhybce. Poznámka: 1. V cenách jsou započteny náklady na měření provozních odchylek dle ČSN, zpracování a předání tištěných výstupů objednateli.</t>
  </si>
  <si>
    <t>752424171</t>
  </si>
  <si>
    <t>54</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</si>
  <si>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</si>
  <si>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</si>
  <si>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1275612863</t>
  </si>
  <si>
    <t>55</t>
  </si>
  <si>
    <t>5962104005</t>
  </si>
  <si>
    <t>Hranice námezník betonový vč. nátěru</t>
  </si>
  <si>
    <t>-964900689</t>
  </si>
  <si>
    <t>OST</t>
  </si>
  <si>
    <t>Ostatní</t>
  </si>
  <si>
    <t>56</t>
  </si>
  <si>
    <t>7493371020</t>
  </si>
  <si>
    <t>Demontáže zařízení na elektrickém ohřevu výhybek kompletní topné soupravy na výhybku tvaru C 1:9-190 - veškeré výstroje EOV na výhybce, topných tyčí, připojovacích skříněk, napájecích kabelů, oddělovacích transformátorů</t>
  </si>
  <si>
    <t>512</t>
  </si>
  <si>
    <t>-307629093</t>
  </si>
  <si>
    <t>57</t>
  </si>
  <si>
    <t>7594107415</t>
  </si>
  <si>
    <t>Demontáž lanového ukolejnění / propojení ze stojiny kolejnice</t>
  </si>
  <si>
    <t>1199156736</t>
  </si>
  <si>
    <t>58</t>
  </si>
  <si>
    <t>7497371630</t>
  </si>
  <si>
    <t>Demontáže zařízení trakčního vedení svodu propojení nebo ukolejnění na elektrizovaných tratích nebo v kolejových obvodech - demontáž stávajícího zařízení se všemi pomocnými doplňujícími úpravami</t>
  </si>
  <si>
    <t>-307531433</t>
  </si>
  <si>
    <t>59</t>
  </si>
  <si>
    <t>7592007120</t>
  </si>
  <si>
    <t>Demontáž informačního bodu MIB 6</t>
  </si>
  <si>
    <t>-649199293</t>
  </si>
  <si>
    <t>60</t>
  </si>
  <si>
    <t>7594105010</t>
  </si>
  <si>
    <t>Odpojení a zpětné připojení lan propojovacích jednoho stykového transformátoru - včetně odpojení a připevnění lanového propojení na pražce nebo montážní trámky</t>
  </si>
  <si>
    <t>800652428</t>
  </si>
  <si>
    <t>61</t>
  </si>
  <si>
    <t>7594105415</t>
  </si>
  <si>
    <t>Montáž připojení lanového ukolejnění / propojení na stojinu kolejnice</t>
  </si>
  <si>
    <t>-623934408</t>
  </si>
  <si>
    <t>62</t>
  </si>
  <si>
    <t>7594110585</t>
  </si>
  <si>
    <t>Lanové propojení s kolíkovým ukončením LCI 1xFe20/70 M16 norma 707549006 (HM0404223990178)</t>
  </si>
  <si>
    <t>829429135</t>
  </si>
  <si>
    <t>63</t>
  </si>
  <si>
    <t>7594110605</t>
  </si>
  <si>
    <t>Lanové propojení s kolíkovým ukončením LCI 1xFe20/190</t>
  </si>
  <si>
    <t>1226713563</t>
  </si>
  <si>
    <t>64</t>
  </si>
  <si>
    <t>7493351040</t>
  </si>
  <si>
    <t>Montáž elektrického ohřevu výhybek (EOV) kompletní topné soupravy na křižovatkové výhybky CS49-1:9-190 a C49-1:9-190 -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</si>
  <si>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-215016866</t>
  </si>
  <si>
    <t>65</t>
  </si>
  <si>
    <t>7497351560</t>
  </si>
  <si>
    <t>Montáž přímého ukolejnění na elektrizovaných tratích nebo v kolejových obvodech</t>
  </si>
  <si>
    <t>885633852</t>
  </si>
  <si>
    <t>66</t>
  </si>
  <si>
    <t>7592005120</t>
  </si>
  <si>
    <t>Montáž informačního bodu MIB 6 - uložení a připevnění na určené místo, seřízení, přezkoušení</t>
  </si>
  <si>
    <t>797357387</t>
  </si>
  <si>
    <t>67</t>
  </si>
  <si>
    <t>9901000700</t>
  </si>
  <si>
    <t>Drobný materiál - 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</si>
  <si>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305621833</t>
  </si>
  <si>
    <t>68</t>
  </si>
  <si>
    <t>9901000900</t>
  </si>
  <si>
    <t>Válečkové stoličky - 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</si>
  <si>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447113025</t>
  </si>
  <si>
    <t>69</t>
  </si>
  <si>
    <t>9902100200</t>
  </si>
  <si>
    <t>Výzisk kolejového lože k uložení na skládku - 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</si>
  <si>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1811989856</t>
  </si>
  <si>
    <t>70</t>
  </si>
  <si>
    <t>9902100300</t>
  </si>
  <si>
    <t>Nový štěrk - 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</si>
  <si>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-2050677872</t>
  </si>
  <si>
    <t>71</t>
  </si>
  <si>
    <t>9902200100</t>
  </si>
  <si>
    <t>Šrot - 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</si>
  <si>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411758667</t>
  </si>
  <si>
    <t>72</t>
  </si>
  <si>
    <t>9902200500</t>
  </si>
  <si>
    <t>Dřevěné pražce na likvidaci - 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</si>
  <si>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1559214235</t>
  </si>
  <si>
    <t>73</t>
  </si>
  <si>
    <t>9902200900</t>
  </si>
  <si>
    <t>Výhybková konstrukce z Nového Mesta nad Váhom - 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</si>
  <si>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-1498963656</t>
  </si>
  <si>
    <t>74</t>
  </si>
  <si>
    <t>9902900200</t>
  </si>
  <si>
    <t>Překládka výhybky z auta na vagón - 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</si>
  <si>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-1828871039</t>
  </si>
  <si>
    <t>75</t>
  </si>
  <si>
    <t>9902900400</t>
  </si>
  <si>
    <t>Překládka výhybky z auta na vagón - Složení objemnějšího kusového materiálu, vybouraných hmot    Poznámka: 1. Ceny jsou určeny pro skládání materiálu z vlastních zásob objednatele.</t>
  </si>
  <si>
    <t>-1926858771</t>
  </si>
  <si>
    <t>76</t>
  </si>
  <si>
    <t>9903200100</t>
  </si>
  <si>
    <t>2 x dvoucestný bagr - 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</si>
  <si>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1574400644</t>
  </si>
  <si>
    <t>77</t>
  </si>
  <si>
    <t>9903200200</t>
  </si>
  <si>
    <t>2 x ASP, 1 x SSP - 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</si>
  <si>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1857291161</t>
  </si>
  <si>
    <t>78</t>
  </si>
  <si>
    <t>9909000210</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</si>
  <si>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</si>
  <si>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1387540315</t>
  </si>
  <si>
    <t>79</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</si>
  <si>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</si>
  <si>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</si>
  <si>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-1539395880</t>
  </si>
  <si>
    <t>80</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</si>
  <si>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</si>
  <si>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</si>
  <si>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-1501635288</t>
  </si>
  <si>
    <t>VRN</t>
  </si>
  <si>
    <t>Vedlejší rozpočtové náklady</t>
  </si>
  <si>
    <t>81</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</si>
  <si>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</si>
  <si>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</si>
  <si>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1336320014</t>
  </si>
  <si>
    <t>01.2 - Zabezpečovací zařízení</t>
  </si>
  <si>
    <t>Soupis:</t>
  </si>
  <si>
    <t>01.2.1 - Práce</t>
  </si>
  <si>
    <t>7591013080</t>
  </si>
  <si>
    <t>Doregulování vzdálenosti elektromotorického přestavníku připevňovací soupravou při nesouměrnosti přestavného pohybu</t>
  </si>
  <si>
    <t>12124701</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</si>
  <si>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</si>
  <si>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</si>
  <si>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-2028576059</t>
  </si>
  <si>
    <t>7591017030</t>
  </si>
  <si>
    <t>Demontáž elektromotorického přestavníku z výhybky s kontrolou jazyků</t>
  </si>
  <si>
    <t>1848003050</t>
  </si>
  <si>
    <t>7591085060</t>
  </si>
  <si>
    <t>Montáž ostatních náhradních dílů EP600 spojnice přestavníkové</t>
  </si>
  <si>
    <t>617297085</t>
  </si>
  <si>
    <t>7591087030</t>
  </si>
  <si>
    <t>Demontáž upevňovací soupravy kloubové s upevněním na koleji</t>
  </si>
  <si>
    <t>-449667326</t>
  </si>
  <si>
    <t>7591087060</t>
  </si>
  <si>
    <t>Demontáž ostatních náhradních dílů EP600 spojnice přestavníkové</t>
  </si>
  <si>
    <t>681107906</t>
  </si>
  <si>
    <t>7591095010</t>
  </si>
  <si>
    <t>Dodatečná montáž ohrazení pro elekromotorický přestavník s plastovou ohrádkou</t>
  </si>
  <si>
    <t>-1048713987</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</si>
  <si>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</si>
  <si>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</si>
  <si>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299215932</t>
  </si>
  <si>
    <t>7598095700</t>
  </si>
  <si>
    <t>Dozor pracovníků provozovatele při práci na živém zařízení</t>
  </si>
  <si>
    <t>hod</t>
  </si>
  <si>
    <t>-725467364</t>
  </si>
  <si>
    <t>9901000100</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</si>
  <si>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</si>
  <si>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-1917122691</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</si>
  <si>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</si>
  <si>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1564953417</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</si>
  <si>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</si>
  <si>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</si>
  <si>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-1930093149</t>
  </si>
  <si>
    <t>Složení objemnějšího kusového materiálu, vybouraných hmot    Poznámka: 1. Ceny jsou určeny pro skládání materiálu z vlastních zásob objednatele.</t>
  </si>
  <si>
    <t>427099754</t>
  </si>
  <si>
    <t>02.1 - VON</t>
  </si>
  <si>
    <t>021201001</t>
  </si>
  <si>
    <t>Průzkumné práce pro opravy Průzkum výskytu škodlivin kontaminace kameniva ropnými látkami</t>
  </si>
  <si>
    <t>kpl</t>
  </si>
  <si>
    <t>-1705236707</t>
  </si>
  <si>
    <t>022101001</t>
  </si>
  <si>
    <t>Geodetické práce Geodetické práce před opravou</t>
  </si>
  <si>
    <t>-286487253</t>
  </si>
  <si>
    <t>022101011</t>
  </si>
  <si>
    <t>Geodetické práce Geodetické práce v průběhu opravy</t>
  </si>
  <si>
    <t>-941528408</t>
  </si>
  <si>
    <t>022101021</t>
  </si>
  <si>
    <t>Geodetické práce Geodetické práce po ukončení opravy</t>
  </si>
  <si>
    <t>-300340232</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</si>
  <si>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</si>
  <si>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</si>
  <si>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66893064</t>
  </si>
  <si>
    <t>023121011</t>
  </si>
  <si>
    <t>Projekt provizorního ukolejnění - 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</si>
  <si>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-178547919</t>
  </si>
  <si>
    <t>032103001</t>
  </si>
  <si>
    <t>Územní vlivy ztížené dopravní podmínky</t>
  </si>
  <si>
    <t>%</t>
  </si>
  <si>
    <t>-2029921030</t>
  </si>
  <si>
    <t>032104001</t>
  </si>
  <si>
    <t>Územní vlivy práce na těžce přístupných místech</t>
  </si>
  <si>
    <t>1625643377</t>
  </si>
  <si>
    <r>
      <t xml:space="preserve">Výhybka křižovatková smontovaná pražce dřevěné CS49 1: 9-190 </t>
    </r>
    <r>
      <rPr>
        <i/>
        <sz val="9"/>
        <color rgb="FFFF0000"/>
        <rFont val="Arial CE"/>
        <family val="2"/>
        <charset val="238"/>
      </rPr>
      <t>- CENU NEMĚNIT, určena na základě předobjednávky Objednatele. Dodává Zhotovitel.</t>
    </r>
  </si>
  <si>
    <r>
      <t xml:space="preserve">Zařízení pro snížení přestavného odporu výhybky Válečková stolička </t>
    </r>
    <r>
      <rPr>
        <i/>
        <sz val="9"/>
        <color rgb="FFFF0000"/>
        <rFont val="Arial CE"/>
        <family val="2"/>
        <charset val="238"/>
      </rPr>
      <t>- CENU NEMĚNIT, určena na základě předobjednávky Objednatele. Dodává Zhotovitel.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</si>
</sst>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i/>
      <sz val="9"/>
      <color rgb="FFFF0000"/>
      <name val="Arial CE"/>
      <family val="2"/>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0000"/>
        <bgColor indexed="64"/>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22" xfId="0" applyFont="1" applyBorder="1" applyAlignment="1" applyProtection="1">
      <alignment horizontal="center" vertical="center"/>
      <protection locked="0"/>
    </xf>
    <xf numFmtId="49" fontId="32" fillId="0" borderId="22" xfId="0" applyNumberFormat="1"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2" fillId="0" borderId="22" xfId="0" applyNumberFormat="1" applyFont="1" applyBorder="1" applyAlignment="1" applyProtection="1">
      <alignment vertical="center"/>
      <protection locked="0"/>
    </xf>
    <xf numFmtId="4" fontId="32" fillId="3"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protection locked="0"/>
    </xf>
    <xf numFmtId="0" fontId="33" fillId="0" borderId="3" xfId="0" applyFont="1" applyBorder="1" applyAlignment="1">
      <alignment vertical="center"/>
    </xf>
    <xf numFmtId="0" fontId="32" fillId="3" borderId="14" xfId="0" applyFont="1" applyFill="1" applyBorder="1" applyAlignment="1" applyProtection="1">
      <alignment horizontal="left" vertical="center"/>
      <protection locked="0"/>
    </xf>
    <xf numFmtId="0" fontId="32"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4" fontId="32" fillId="6" borderId="22" xfId="0" applyNumberFormat="1" applyFont="1" applyFill="1" applyBorder="1" applyAlignment="1" applyProtection="1">
      <alignment vertical="center"/>
      <protection locked="0"/>
    </xf>
    <xf numFmtId="0" fontId="10"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5"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25" fillId="0" borderId="0" xfId="0" applyNumberFormat="1" applyFont="1" applyAlignment="1">
      <alignment vertical="center"/>
    </xf>
    <xf numFmtId="0" fontId="25" fillId="0" borderId="0" xfId="0" applyFont="1" applyAlignment="1">
      <alignment vertical="center"/>
    </xf>
    <xf numFmtId="0" fontId="24"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4" fontId="25" fillId="0" borderId="0" xfId="0" applyNumberFormat="1" applyFont="1" applyAlignment="1">
      <alignment horizontal="right" vertical="center"/>
    </xf>
    <xf numFmtId="0" fontId="27"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167" fontId="19" fillId="0" borderId="2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3" t="s">
        <v>0</v>
      </c>
      <c r="AZ1" s="13" t="s">
        <v>1</v>
      </c>
      <c r="BA1" s="13" t="s">
        <v>2</v>
      </c>
      <c r="BB1" s="13" t="s">
        <v>1</v>
      </c>
      <c r="BT1" s="13" t="s">
        <v>3</v>
      </c>
      <c r="BU1" s="13" t="s">
        <v>3</v>
      </c>
      <c r="BV1" s="13" t="s">
        <v>4</v>
      </c>
    </row>
    <row r="2" spans="1:74" s="1" customFormat="1" ht="36.950000000000003" customHeight="1" x14ac:dyDescent="0.2">
      <c r="AR2" s="175" t="s">
        <v>5</v>
      </c>
      <c r="AS2" s="176"/>
      <c r="AT2" s="176"/>
      <c r="AU2" s="176"/>
      <c r="AV2" s="176"/>
      <c r="AW2" s="176"/>
      <c r="AX2" s="176"/>
      <c r="AY2" s="176"/>
      <c r="AZ2" s="176"/>
      <c r="BA2" s="176"/>
      <c r="BB2" s="176"/>
      <c r="BC2" s="176"/>
      <c r="BD2" s="176"/>
      <c r="BE2" s="176"/>
      <c r="BS2" s="14" t="s">
        <v>6</v>
      </c>
      <c r="BT2" s="14" t="s">
        <v>7</v>
      </c>
    </row>
    <row r="3" spans="1:74" s="1" customFormat="1" ht="6.95" customHeight="1" x14ac:dyDescent="0.2">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x14ac:dyDescent="0.2">
      <c r="B4" s="17"/>
      <c r="D4" s="18" t="s">
        <v>9</v>
      </c>
      <c r="AR4" s="17"/>
      <c r="AS4" s="19" t="s">
        <v>10</v>
      </c>
      <c r="BE4" s="20" t="s">
        <v>11</v>
      </c>
      <c r="BS4" s="14" t="s">
        <v>12</v>
      </c>
    </row>
    <row r="5" spans="1:74" s="1" customFormat="1" ht="12" customHeight="1" x14ac:dyDescent="0.2">
      <c r="B5" s="17"/>
      <c r="D5" s="21" t="s">
        <v>13</v>
      </c>
      <c r="K5" s="187" t="s">
        <v>14</v>
      </c>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R5" s="17"/>
      <c r="BE5" s="184" t="s">
        <v>15</v>
      </c>
      <c r="BS5" s="14" t="s">
        <v>6</v>
      </c>
    </row>
    <row r="6" spans="1:74" s="1" customFormat="1" ht="36.950000000000003" customHeight="1" x14ac:dyDescent="0.2">
      <c r="B6" s="17"/>
      <c r="D6" s="23" t="s">
        <v>16</v>
      </c>
      <c r="K6" s="188" t="s">
        <v>17</v>
      </c>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R6" s="17"/>
      <c r="BE6" s="185"/>
      <c r="BS6" s="14" t="s">
        <v>6</v>
      </c>
    </row>
    <row r="7" spans="1:74" s="1" customFormat="1" ht="12" customHeight="1" x14ac:dyDescent="0.2">
      <c r="B7" s="17"/>
      <c r="D7" s="24" t="s">
        <v>18</v>
      </c>
      <c r="K7" s="22" t="s">
        <v>1</v>
      </c>
      <c r="AK7" s="24" t="s">
        <v>19</v>
      </c>
      <c r="AN7" s="22" t="s">
        <v>1</v>
      </c>
      <c r="AR7" s="17"/>
      <c r="BE7" s="185"/>
      <c r="BS7" s="14" t="s">
        <v>6</v>
      </c>
    </row>
    <row r="8" spans="1:74" s="1" customFormat="1" ht="12" customHeight="1" x14ac:dyDescent="0.2">
      <c r="B8" s="17"/>
      <c r="D8" s="24" t="s">
        <v>20</v>
      </c>
      <c r="K8" s="22" t="s">
        <v>21</v>
      </c>
      <c r="AK8" s="24" t="s">
        <v>22</v>
      </c>
      <c r="AN8" s="25" t="s">
        <v>23</v>
      </c>
      <c r="AR8" s="17"/>
      <c r="BE8" s="185"/>
      <c r="BS8" s="14" t="s">
        <v>6</v>
      </c>
    </row>
    <row r="9" spans="1:74" s="1" customFormat="1" ht="14.45" customHeight="1" x14ac:dyDescent="0.2">
      <c r="B9" s="17"/>
      <c r="AR9" s="17"/>
      <c r="BE9" s="185"/>
      <c r="BS9" s="14" t="s">
        <v>6</v>
      </c>
    </row>
    <row r="10" spans="1:74" s="1" customFormat="1" ht="12" customHeight="1" x14ac:dyDescent="0.2">
      <c r="B10" s="17"/>
      <c r="D10" s="24" t="s">
        <v>24</v>
      </c>
      <c r="AK10" s="24" t="s">
        <v>25</v>
      </c>
      <c r="AN10" s="22" t="s">
        <v>26</v>
      </c>
      <c r="AR10" s="17"/>
      <c r="BE10" s="185"/>
      <c r="BS10" s="14" t="s">
        <v>6</v>
      </c>
    </row>
    <row r="11" spans="1:74" s="1" customFormat="1" ht="18.399999999999999" customHeight="1" x14ac:dyDescent="0.2">
      <c r="B11" s="17"/>
      <c r="E11" s="22" t="s">
        <v>27</v>
      </c>
      <c r="AK11" s="24" t="s">
        <v>28</v>
      </c>
      <c r="AN11" s="22" t="s">
        <v>29</v>
      </c>
      <c r="AR11" s="17"/>
      <c r="BE11" s="185"/>
      <c r="BS11" s="14" t="s">
        <v>6</v>
      </c>
    </row>
    <row r="12" spans="1:74" s="1" customFormat="1" ht="6.95" customHeight="1" x14ac:dyDescent="0.2">
      <c r="B12" s="17"/>
      <c r="AR12" s="17"/>
      <c r="BE12" s="185"/>
      <c r="BS12" s="14" t="s">
        <v>6</v>
      </c>
    </row>
    <row r="13" spans="1:74" s="1" customFormat="1" ht="12" customHeight="1" x14ac:dyDescent="0.2">
      <c r="B13" s="17"/>
      <c r="D13" s="24" t="s">
        <v>30</v>
      </c>
      <c r="AK13" s="24" t="s">
        <v>25</v>
      </c>
      <c r="AN13" s="26" t="s">
        <v>31</v>
      </c>
      <c r="AR13" s="17"/>
      <c r="BE13" s="185"/>
      <c r="BS13" s="14" t="s">
        <v>6</v>
      </c>
    </row>
    <row r="14" spans="1:74" ht="12.75" x14ac:dyDescent="0.2">
      <c r="B14" s="17"/>
      <c r="E14" s="189" t="s">
        <v>31</v>
      </c>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24" t="s">
        <v>28</v>
      </c>
      <c r="AN14" s="26" t="s">
        <v>31</v>
      </c>
      <c r="AR14" s="17"/>
      <c r="BE14" s="185"/>
      <c r="BS14" s="14" t="s">
        <v>6</v>
      </c>
    </row>
    <row r="15" spans="1:74" s="1" customFormat="1" ht="6.95" customHeight="1" x14ac:dyDescent="0.2">
      <c r="B15" s="17"/>
      <c r="AR15" s="17"/>
      <c r="BE15" s="185"/>
      <c r="BS15" s="14" t="s">
        <v>3</v>
      </c>
    </row>
    <row r="16" spans="1:74" s="1" customFormat="1" ht="12" customHeight="1" x14ac:dyDescent="0.2">
      <c r="B16" s="17"/>
      <c r="D16" s="24" t="s">
        <v>32</v>
      </c>
      <c r="AK16" s="24" t="s">
        <v>25</v>
      </c>
      <c r="AN16" s="22" t="s">
        <v>1</v>
      </c>
      <c r="AR16" s="17"/>
      <c r="BE16" s="185"/>
      <c r="BS16" s="14" t="s">
        <v>3</v>
      </c>
    </row>
    <row r="17" spans="1:71" s="1" customFormat="1" ht="18.399999999999999" customHeight="1" x14ac:dyDescent="0.2">
      <c r="B17" s="17"/>
      <c r="E17" s="22" t="s">
        <v>33</v>
      </c>
      <c r="AK17" s="24" t="s">
        <v>28</v>
      </c>
      <c r="AN17" s="22" t="s">
        <v>1</v>
      </c>
      <c r="AR17" s="17"/>
      <c r="BE17" s="185"/>
      <c r="BS17" s="14" t="s">
        <v>34</v>
      </c>
    </row>
    <row r="18" spans="1:71" s="1" customFormat="1" ht="6.95" customHeight="1" x14ac:dyDescent="0.2">
      <c r="B18" s="17"/>
      <c r="AR18" s="17"/>
      <c r="BE18" s="185"/>
      <c r="BS18" s="14" t="s">
        <v>6</v>
      </c>
    </row>
    <row r="19" spans="1:71" s="1" customFormat="1" ht="12" customHeight="1" x14ac:dyDescent="0.2">
      <c r="B19" s="17"/>
      <c r="D19" s="24" t="s">
        <v>35</v>
      </c>
      <c r="AK19" s="24" t="s">
        <v>25</v>
      </c>
      <c r="AN19" s="22" t="s">
        <v>1</v>
      </c>
      <c r="AR19" s="17"/>
      <c r="BE19" s="185"/>
      <c r="BS19" s="14" t="s">
        <v>6</v>
      </c>
    </row>
    <row r="20" spans="1:71" s="1" customFormat="1" ht="18.399999999999999" customHeight="1" x14ac:dyDescent="0.2">
      <c r="B20" s="17"/>
      <c r="E20" s="22" t="s">
        <v>33</v>
      </c>
      <c r="AK20" s="24" t="s">
        <v>28</v>
      </c>
      <c r="AN20" s="22" t="s">
        <v>1</v>
      </c>
      <c r="AR20" s="17"/>
      <c r="BE20" s="185"/>
      <c r="BS20" s="14" t="s">
        <v>3</v>
      </c>
    </row>
    <row r="21" spans="1:71" s="1" customFormat="1" ht="6.95" customHeight="1" x14ac:dyDescent="0.2">
      <c r="B21" s="17"/>
      <c r="AR21" s="17"/>
      <c r="BE21" s="185"/>
    </row>
    <row r="22" spans="1:71" s="1" customFormat="1" ht="12" customHeight="1" x14ac:dyDescent="0.2">
      <c r="B22" s="17"/>
      <c r="D22" s="24" t="s">
        <v>36</v>
      </c>
      <c r="AR22" s="17"/>
      <c r="BE22" s="185"/>
    </row>
    <row r="23" spans="1:71" s="1" customFormat="1" ht="16.5" customHeight="1" x14ac:dyDescent="0.2">
      <c r="B23" s="17"/>
      <c r="E23" s="191" t="s">
        <v>1</v>
      </c>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R23" s="17"/>
      <c r="BE23" s="185"/>
    </row>
    <row r="24" spans="1:71" s="1" customFormat="1" ht="6.95" customHeight="1" x14ac:dyDescent="0.2">
      <c r="B24" s="17"/>
      <c r="AR24" s="17"/>
      <c r="BE24" s="185"/>
    </row>
    <row r="25" spans="1:71" s="1" customFormat="1" ht="6.95" customHeight="1" x14ac:dyDescent="0.2">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85"/>
    </row>
    <row r="26" spans="1:71" s="2" customFormat="1" ht="25.9" customHeight="1" x14ac:dyDescent="0.2">
      <c r="A26" s="29"/>
      <c r="B26" s="30"/>
      <c r="C26" s="29"/>
      <c r="D26" s="31" t="s">
        <v>37</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2">
        <f>ROUND(AG94,2)</f>
        <v>4981700</v>
      </c>
      <c r="AL26" s="193"/>
      <c r="AM26" s="193"/>
      <c r="AN26" s="193"/>
      <c r="AO26" s="193"/>
      <c r="AP26" s="29"/>
      <c r="AQ26" s="29"/>
      <c r="AR26" s="30"/>
      <c r="BE26" s="185"/>
    </row>
    <row r="27" spans="1:71" s="2" customFormat="1" ht="6.95" customHeight="1" x14ac:dyDescent="0.2">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85"/>
    </row>
    <row r="28" spans="1:71" s="2" customFormat="1" ht="12.75" x14ac:dyDescent="0.2">
      <c r="A28" s="29"/>
      <c r="B28" s="30"/>
      <c r="C28" s="29"/>
      <c r="D28" s="29"/>
      <c r="E28" s="29"/>
      <c r="F28" s="29"/>
      <c r="G28" s="29"/>
      <c r="H28" s="29"/>
      <c r="I28" s="29"/>
      <c r="J28" s="29"/>
      <c r="K28" s="29"/>
      <c r="L28" s="194" t="s">
        <v>38</v>
      </c>
      <c r="M28" s="194"/>
      <c r="N28" s="194"/>
      <c r="O28" s="194"/>
      <c r="P28" s="194"/>
      <c r="Q28" s="29"/>
      <c r="R28" s="29"/>
      <c r="S28" s="29"/>
      <c r="T28" s="29"/>
      <c r="U28" s="29"/>
      <c r="V28" s="29"/>
      <c r="W28" s="194" t="s">
        <v>39</v>
      </c>
      <c r="X28" s="194"/>
      <c r="Y28" s="194"/>
      <c r="Z28" s="194"/>
      <c r="AA28" s="194"/>
      <c r="AB28" s="194"/>
      <c r="AC28" s="194"/>
      <c r="AD28" s="194"/>
      <c r="AE28" s="194"/>
      <c r="AF28" s="29"/>
      <c r="AG28" s="29"/>
      <c r="AH28" s="29"/>
      <c r="AI28" s="29"/>
      <c r="AJ28" s="29"/>
      <c r="AK28" s="194" t="s">
        <v>40</v>
      </c>
      <c r="AL28" s="194"/>
      <c r="AM28" s="194"/>
      <c r="AN28" s="194"/>
      <c r="AO28" s="194"/>
      <c r="AP28" s="29"/>
      <c r="AQ28" s="29"/>
      <c r="AR28" s="30"/>
      <c r="BE28" s="185"/>
    </row>
    <row r="29" spans="1:71" s="3" customFormat="1" ht="14.45" customHeight="1" x14ac:dyDescent="0.2">
      <c r="B29" s="34"/>
      <c r="D29" s="24" t="s">
        <v>41</v>
      </c>
      <c r="F29" s="24" t="s">
        <v>42</v>
      </c>
      <c r="L29" s="177">
        <v>0.21</v>
      </c>
      <c r="M29" s="178"/>
      <c r="N29" s="178"/>
      <c r="O29" s="178"/>
      <c r="P29" s="178"/>
      <c r="W29" s="179">
        <f>ROUND(AZ94, 2)</f>
        <v>4981700</v>
      </c>
      <c r="X29" s="178"/>
      <c r="Y29" s="178"/>
      <c r="Z29" s="178"/>
      <c r="AA29" s="178"/>
      <c r="AB29" s="178"/>
      <c r="AC29" s="178"/>
      <c r="AD29" s="178"/>
      <c r="AE29" s="178"/>
      <c r="AK29" s="179">
        <f>ROUND(AV94, 2)</f>
        <v>1046157</v>
      </c>
      <c r="AL29" s="178"/>
      <c r="AM29" s="178"/>
      <c r="AN29" s="178"/>
      <c r="AO29" s="178"/>
      <c r="AR29" s="34"/>
      <c r="BE29" s="186"/>
    </row>
    <row r="30" spans="1:71" s="3" customFormat="1" ht="14.45" customHeight="1" x14ac:dyDescent="0.2">
      <c r="B30" s="34"/>
      <c r="F30" s="24" t="s">
        <v>43</v>
      </c>
      <c r="L30" s="177">
        <v>0.15</v>
      </c>
      <c r="M30" s="178"/>
      <c r="N30" s="178"/>
      <c r="O30" s="178"/>
      <c r="P30" s="178"/>
      <c r="W30" s="179">
        <f>ROUND(BA94, 2)</f>
        <v>0</v>
      </c>
      <c r="X30" s="178"/>
      <c r="Y30" s="178"/>
      <c r="Z30" s="178"/>
      <c r="AA30" s="178"/>
      <c r="AB30" s="178"/>
      <c r="AC30" s="178"/>
      <c r="AD30" s="178"/>
      <c r="AE30" s="178"/>
      <c r="AK30" s="179">
        <f>ROUND(AW94, 2)</f>
        <v>0</v>
      </c>
      <c r="AL30" s="178"/>
      <c r="AM30" s="178"/>
      <c r="AN30" s="178"/>
      <c r="AO30" s="178"/>
      <c r="AR30" s="34"/>
      <c r="BE30" s="186"/>
    </row>
    <row r="31" spans="1:71" s="3" customFormat="1" ht="14.45" hidden="1" customHeight="1" x14ac:dyDescent="0.2">
      <c r="B31" s="34"/>
      <c r="F31" s="24" t="s">
        <v>44</v>
      </c>
      <c r="L31" s="177">
        <v>0.21</v>
      </c>
      <c r="M31" s="178"/>
      <c r="N31" s="178"/>
      <c r="O31" s="178"/>
      <c r="P31" s="178"/>
      <c r="W31" s="179">
        <f>ROUND(BB94, 2)</f>
        <v>0</v>
      </c>
      <c r="X31" s="178"/>
      <c r="Y31" s="178"/>
      <c r="Z31" s="178"/>
      <c r="AA31" s="178"/>
      <c r="AB31" s="178"/>
      <c r="AC31" s="178"/>
      <c r="AD31" s="178"/>
      <c r="AE31" s="178"/>
      <c r="AK31" s="179">
        <v>0</v>
      </c>
      <c r="AL31" s="178"/>
      <c r="AM31" s="178"/>
      <c r="AN31" s="178"/>
      <c r="AO31" s="178"/>
      <c r="AR31" s="34"/>
      <c r="BE31" s="186"/>
    </row>
    <row r="32" spans="1:71" s="3" customFormat="1" ht="14.45" hidden="1" customHeight="1" x14ac:dyDescent="0.2">
      <c r="B32" s="34"/>
      <c r="F32" s="24" t="s">
        <v>45</v>
      </c>
      <c r="L32" s="177">
        <v>0.15</v>
      </c>
      <c r="M32" s="178"/>
      <c r="N32" s="178"/>
      <c r="O32" s="178"/>
      <c r="P32" s="178"/>
      <c r="W32" s="179">
        <f>ROUND(BC94, 2)</f>
        <v>0</v>
      </c>
      <c r="X32" s="178"/>
      <c r="Y32" s="178"/>
      <c r="Z32" s="178"/>
      <c r="AA32" s="178"/>
      <c r="AB32" s="178"/>
      <c r="AC32" s="178"/>
      <c r="AD32" s="178"/>
      <c r="AE32" s="178"/>
      <c r="AK32" s="179">
        <v>0</v>
      </c>
      <c r="AL32" s="178"/>
      <c r="AM32" s="178"/>
      <c r="AN32" s="178"/>
      <c r="AO32" s="178"/>
      <c r="AR32" s="34"/>
      <c r="BE32" s="186"/>
    </row>
    <row r="33" spans="1:57" s="3" customFormat="1" ht="14.45" hidden="1" customHeight="1" x14ac:dyDescent="0.2">
      <c r="B33" s="34"/>
      <c r="F33" s="24" t="s">
        <v>46</v>
      </c>
      <c r="L33" s="177">
        <v>0</v>
      </c>
      <c r="M33" s="178"/>
      <c r="N33" s="178"/>
      <c r="O33" s="178"/>
      <c r="P33" s="178"/>
      <c r="W33" s="179">
        <f>ROUND(BD94, 2)</f>
        <v>0</v>
      </c>
      <c r="X33" s="178"/>
      <c r="Y33" s="178"/>
      <c r="Z33" s="178"/>
      <c r="AA33" s="178"/>
      <c r="AB33" s="178"/>
      <c r="AC33" s="178"/>
      <c r="AD33" s="178"/>
      <c r="AE33" s="178"/>
      <c r="AK33" s="179">
        <v>0</v>
      </c>
      <c r="AL33" s="178"/>
      <c r="AM33" s="178"/>
      <c r="AN33" s="178"/>
      <c r="AO33" s="178"/>
      <c r="AR33" s="34"/>
      <c r="BE33" s="186"/>
    </row>
    <row r="34" spans="1:57" s="2" customFormat="1" ht="6.95" customHeight="1" x14ac:dyDescent="0.2">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85"/>
    </row>
    <row r="35" spans="1:57" s="2" customFormat="1" ht="25.9" customHeight="1" x14ac:dyDescent="0.2">
      <c r="A35" s="29"/>
      <c r="B35" s="30"/>
      <c r="C35" s="35"/>
      <c r="D35" s="36" t="s">
        <v>47</v>
      </c>
      <c r="E35" s="37"/>
      <c r="F35" s="37"/>
      <c r="G35" s="37"/>
      <c r="H35" s="37"/>
      <c r="I35" s="37"/>
      <c r="J35" s="37"/>
      <c r="K35" s="37"/>
      <c r="L35" s="37"/>
      <c r="M35" s="37"/>
      <c r="N35" s="37"/>
      <c r="O35" s="37"/>
      <c r="P35" s="37"/>
      <c r="Q35" s="37"/>
      <c r="R35" s="37"/>
      <c r="S35" s="37"/>
      <c r="T35" s="38" t="s">
        <v>48</v>
      </c>
      <c r="U35" s="37"/>
      <c r="V35" s="37"/>
      <c r="W35" s="37"/>
      <c r="X35" s="183" t="s">
        <v>49</v>
      </c>
      <c r="Y35" s="181"/>
      <c r="Z35" s="181"/>
      <c r="AA35" s="181"/>
      <c r="AB35" s="181"/>
      <c r="AC35" s="37"/>
      <c r="AD35" s="37"/>
      <c r="AE35" s="37"/>
      <c r="AF35" s="37"/>
      <c r="AG35" s="37"/>
      <c r="AH35" s="37"/>
      <c r="AI35" s="37"/>
      <c r="AJ35" s="37"/>
      <c r="AK35" s="180">
        <f>SUM(AK26:AK33)</f>
        <v>6027857</v>
      </c>
      <c r="AL35" s="181"/>
      <c r="AM35" s="181"/>
      <c r="AN35" s="181"/>
      <c r="AO35" s="182"/>
      <c r="AP35" s="35"/>
      <c r="AQ35" s="35"/>
      <c r="AR35" s="30"/>
      <c r="BE35" s="29"/>
    </row>
    <row r="36" spans="1:57" s="2" customFormat="1" ht="6.95" customHeight="1" x14ac:dyDescent="0.2">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x14ac:dyDescent="0.2">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x14ac:dyDescent="0.2">
      <c r="B38" s="17"/>
      <c r="AR38" s="17"/>
    </row>
    <row r="39" spans="1:57" s="1" customFormat="1" ht="14.45" customHeight="1" x14ac:dyDescent="0.2">
      <c r="B39" s="17"/>
      <c r="AR39" s="17"/>
    </row>
    <row r="40" spans="1:57" s="1" customFormat="1" ht="14.45" customHeight="1" x14ac:dyDescent="0.2">
      <c r="B40" s="17"/>
      <c r="AR40" s="17"/>
    </row>
    <row r="41" spans="1:57" s="1" customFormat="1" ht="14.45" customHeight="1" x14ac:dyDescent="0.2">
      <c r="B41" s="17"/>
      <c r="AR41" s="17"/>
    </row>
    <row r="42" spans="1:57" s="1" customFormat="1" ht="14.45" customHeight="1" x14ac:dyDescent="0.2">
      <c r="B42" s="17"/>
      <c r="AR42" s="17"/>
    </row>
    <row r="43" spans="1:57" s="1" customFormat="1" ht="14.45" customHeight="1" x14ac:dyDescent="0.2">
      <c r="B43" s="17"/>
      <c r="AR43" s="17"/>
    </row>
    <row r="44" spans="1:57" s="1" customFormat="1" ht="14.45" customHeight="1" x14ac:dyDescent="0.2">
      <c r="B44" s="17"/>
      <c r="AR44" s="17"/>
    </row>
    <row r="45" spans="1:57" s="1" customFormat="1" ht="14.45" customHeight="1" x14ac:dyDescent="0.2">
      <c r="B45" s="17"/>
      <c r="AR45" s="17"/>
    </row>
    <row r="46" spans="1:57" s="1" customFormat="1" ht="14.45" customHeight="1" x14ac:dyDescent="0.2">
      <c r="B46" s="17"/>
      <c r="AR46" s="17"/>
    </row>
    <row r="47" spans="1:57" s="1" customFormat="1" ht="14.45" customHeight="1" x14ac:dyDescent="0.2">
      <c r="B47" s="17"/>
      <c r="AR47" s="17"/>
    </row>
    <row r="48" spans="1:57" s="1" customFormat="1" ht="14.45" customHeight="1" x14ac:dyDescent="0.2">
      <c r="B48" s="17"/>
      <c r="AR48" s="17"/>
    </row>
    <row r="49" spans="1:57" s="2" customFormat="1" ht="14.45" customHeight="1" x14ac:dyDescent="0.2">
      <c r="B49" s="39"/>
      <c r="D49" s="40" t="s">
        <v>50</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51</v>
      </c>
      <c r="AI49" s="41"/>
      <c r="AJ49" s="41"/>
      <c r="AK49" s="41"/>
      <c r="AL49" s="41"/>
      <c r="AM49" s="41"/>
      <c r="AN49" s="41"/>
      <c r="AO49" s="41"/>
      <c r="AR49" s="39"/>
    </row>
    <row r="50" spans="1:57" x14ac:dyDescent="0.2">
      <c r="B50" s="17"/>
      <c r="AR50" s="17"/>
    </row>
    <row r="51" spans="1:57" x14ac:dyDescent="0.2">
      <c r="B51" s="17"/>
      <c r="AR51" s="17"/>
    </row>
    <row r="52" spans="1:57" x14ac:dyDescent="0.2">
      <c r="B52" s="17"/>
      <c r="AR52" s="17"/>
    </row>
    <row r="53" spans="1:57" x14ac:dyDescent="0.2">
      <c r="B53" s="17"/>
      <c r="AR53" s="17"/>
    </row>
    <row r="54" spans="1:57" x14ac:dyDescent="0.2">
      <c r="B54" s="17"/>
      <c r="AR54" s="17"/>
    </row>
    <row r="55" spans="1:57" x14ac:dyDescent="0.2">
      <c r="B55" s="17"/>
      <c r="AR55" s="17"/>
    </row>
    <row r="56" spans="1:57" x14ac:dyDescent="0.2">
      <c r="B56" s="17"/>
      <c r="AR56" s="17"/>
    </row>
    <row r="57" spans="1:57" x14ac:dyDescent="0.2">
      <c r="B57" s="17"/>
      <c r="AR57" s="17"/>
    </row>
    <row r="58" spans="1:57" x14ac:dyDescent="0.2">
      <c r="B58" s="17"/>
      <c r="AR58" s="17"/>
    </row>
    <row r="59" spans="1:57" x14ac:dyDescent="0.2">
      <c r="B59" s="17"/>
      <c r="AR59" s="17"/>
    </row>
    <row r="60" spans="1:57" s="2" customFormat="1" ht="12.75" x14ac:dyDescent="0.2">
      <c r="A60" s="29"/>
      <c r="B60" s="30"/>
      <c r="C60" s="29"/>
      <c r="D60" s="42" t="s">
        <v>52</v>
      </c>
      <c r="E60" s="32"/>
      <c r="F60" s="32"/>
      <c r="G60" s="32"/>
      <c r="H60" s="32"/>
      <c r="I60" s="32"/>
      <c r="J60" s="32"/>
      <c r="K60" s="32"/>
      <c r="L60" s="32"/>
      <c r="M60" s="32"/>
      <c r="N60" s="32"/>
      <c r="O60" s="32"/>
      <c r="P60" s="32"/>
      <c r="Q60" s="32"/>
      <c r="R60" s="32"/>
      <c r="S60" s="32"/>
      <c r="T60" s="32"/>
      <c r="U60" s="32"/>
      <c r="V60" s="42" t="s">
        <v>53</v>
      </c>
      <c r="W60" s="32"/>
      <c r="X60" s="32"/>
      <c r="Y60" s="32"/>
      <c r="Z60" s="32"/>
      <c r="AA60" s="32"/>
      <c r="AB60" s="32"/>
      <c r="AC60" s="32"/>
      <c r="AD60" s="32"/>
      <c r="AE60" s="32"/>
      <c r="AF60" s="32"/>
      <c r="AG60" s="32"/>
      <c r="AH60" s="42" t="s">
        <v>52</v>
      </c>
      <c r="AI60" s="32"/>
      <c r="AJ60" s="32"/>
      <c r="AK60" s="32"/>
      <c r="AL60" s="32"/>
      <c r="AM60" s="42" t="s">
        <v>53</v>
      </c>
      <c r="AN60" s="32"/>
      <c r="AO60" s="32"/>
      <c r="AP60" s="29"/>
      <c r="AQ60" s="29"/>
      <c r="AR60" s="30"/>
      <c r="BE60" s="29"/>
    </row>
    <row r="61" spans="1:57" x14ac:dyDescent="0.2">
      <c r="B61" s="17"/>
      <c r="AR61" s="17"/>
    </row>
    <row r="62" spans="1:57" x14ac:dyDescent="0.2">
      <c r="B62" s="17"/>
      <c r="AR62" s="17"/>
    </row>
    <row r="63" spans="1:57" x14ac:dyDescent="0.2">
      <c r="B63" s="17"/>
      <c r="AR63" s="17"/>
    </row>
    <row r="64" spans="1:57" s="2" customFormat="1" ht="12.75" x14ac:dyDescent="0.2">
      <c r="A64" s="29"/>
      <c r="B64" s="30"/>
      <c r="C64" s="29"/>
      <c r="D64" s="40"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55</v>
      </c>
      <c r="AI64" s="43"/>
      <c r="AJ64" s="43"/>
      <c r="AK64" s="43"/>
      <c r="AL64" s="43"/>
      <c r="AM64" s="43"/>
      <c r="AN64" s="43"/>
      <c r="AO64" s="43"/>
      <c r="AP64" s="29"/>
      <c r="AQ64" s="29"/>
      <c r="AR64" s="30"/>
      <c r="BE64" s="29"/>
    </row>
    <row r="65" spans="1:57" x14ac:dyDescent="0.2">
      <c r="B65" s="17"/>
      <c r="AR65" s="17"/>
    </row>
    <row r="66" spans="1:57" x14ac:dyDescent="0.2">
      <c r="B66" s="17"/>
      <c r="AR66" s="17"/>
    </row>
    <row r="67" spans="1:57" x14ac:dyDescent="0.2">
      <c r="B67" s="17"/>
      <c r="AR67" s="17"/>
    </row>
    <row r="68" spans="1:57" x14ac:dyDescent="0.2">
      <c r="B68" s="17"/>
      <c r="AR68" s="17"/>
    </row>
    <row r="69" spans="1:57" x14ac:dyDescent="0.2">
      <c r="B69" s="17"/>
      <c r="AR69" s="17"/>
    </row>
    <row r="70" spans="1:57" x14ac:dyDescent="0.2">
      <c r="B70" s="17"/>
      <c r="AR70" s="17"/>
    </row>
    <row r="71" spans="1:57" x14ac:dyDescent="0.2">
      <c r="B71" s="17"/>
      <c r="AR71" s="17"/>
    </row>
    <row r="72" spans="1:57" x14ac:dyDescent="0.2">
      <c r="B72" s="17"/>
      <c r="AR72" s="17"/>
    </row>
    <row r="73" spans="1:57" x14ac:dyDescent="0.2">
      <c r="B73" s="17"/>
      <c r="AR73" s="17"/>
    </row>
    <row r="74" spans="1:57" x14ac:dyDescent="0.2">
      <c r="B74" s="17"/>
      <c r="AR74" s="17"/>
    </row>
    <row r="75" spans="1:57" s="2" customFormat="1" ht="12.75" x14ac:dyDescent="0.2">
      <c r="A75" s="29"/>
      <c r="B75" s="30"/>
      <c r="C75" s="29"/>
      <c r="D75" s="42" t="s">
        <v>52</v>
      </c>
      <c r="E75" s="32"/>
      <c r="F75" s="32"/>
      <c r="G75" s="32"/>
      <c r="H75" s="32"/>
      <c r="I75" s="32"/>
      <c r="J75" s="32"/>
      <c r="K75" s="32"/>
      <c r="L75" s="32"/>
      <c r="M75" s="32"/>
      <c r="N75" s="32"/>
      <c r="O75" s="32"/>
      <c r="P75" s="32"/>
      <c r="Q75" s="32"/>
      <c r="R75" s="32"/>
      <c r="S75" s="32"/>
      <c r="T75" s="32"/>
      <c r="U75" s="32"/>
      <c r="V75" s="42" t="s">
        <v>53</v>
      </c>
      <c r="W75" s="32"/>
      <c r="X75" s="32"/>
      <c r="Y75" s="32"/>
      <c r="Z75" s="32"/>
      <c r="AA75" s="32"/>
      <c r="AB75" s="32"/>
      <c r="AC75" s="32"/>
      <c r="AD75" s="32"/>
      <c r="AE75" s="32"/>
      <c r="AF75" s="32"/>
      <c r="AG75" s="32"/>
      <c r="AH75" s="42" t="s">
        <v>52</v>
      </c>
      <c r="AI75" s="32"/>
      <c r="AJ75" s="32"/>
      <c r="AK75" s="32"/>
      <c r="AL75" s="32"/>
      <c r="AM75" s="42" t="s">
        <v>53</v>
      </c>
      <c r="AN75" s="32"/>
      <c r="AO75" s="32"/>
      <c r="AP75" s="29"/>
      <c r="AQ75" s="29"/>
      <c r="AR75" s="30"/>
      <c r="BE75" s="29"/>
    </row>
    <row r="76" spans="1:57" s="2" customFormat="1" x14ac:dyDescent="0.2">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x14ac:dyDescent="0.2">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x14ac:dyDescent="0.2">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x14ac:dyDescent="0.2">
      <c r="A82" s="29"/>
      <c r="B82" s="30"/>
      <c r="C82" s="18" t="s">
        <v>56</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x14ac:dyDescent="0.2">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x14ac:dyDescent="0.2">
      <c r="B84" s="48"/>
      <c r="C84" s="24" t="s">
        <v>13</v>
      </c>
      <c r="L84" s="4" t="str">
        <f>K5</f>
        <v>2022_03_bo</v>
      </c>
      <c r="AR84" s="48"/>
    </row>
    <row r="85" spans="1:91" s="5" customFormat="1" ht="36.950000000000003" customHeight="1" x14ac:dyDescent="0.2">
      <c r="B85" s="49"/>
      <c r="C85" s="50" t="s">
        <v>16</v>
      </c>
      <c r="L85" s="209" t="str">
        <f>K6</f>
        <v>Oprava výhybek na odb. Brno-Židenice - výyhbka č. 6a/b</v>
      </c>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R85" s="49"/>
    </row>
    <row r="86" spans="1:91" s="2" customFormat="1" ht="6.95" customHeight="1" x14ac:dyDescent="0.2">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x14ac:dyDescent="0.2">
      <c r="A87" s="29"/>
      <c r="B87" s="30"/>
      <c r="C87" s="24" t="s">
        <v>20</v>
      </c>
      <c r="D87" s="29"/>
      <c r="E87" s="29"/>
      <c r="F87" s="29"/>
      <c r="G87" s="29"/>
      <c r="H87" s="29"/>
      <c r="I87" s="29"/>
      <c r="J87" s="29"/>
      <c r="K87" s="29"/>
      <c r="L87" s="51" t="str">
        <f>IF(K8="","",K8)</f>
        <v>Brno</v>
      </c>
      <c r="M87" s="29"/>
      <c r="N87" s="29"/>
      <c r="O87" s="29"/>
      <c r="P87" s="29"/>
      <c r="Q87" s="29"/>
      <c r="R87" s="29"/>
      <c r="S87" s="29"/>
      <c r="T87" s="29"/>
      <c r="U87" s="29"/>
      <c r="V87" s="29"/>
      <c r="W87" s="29"/>
      <c r="X87" s="29"/>
      <c r="Y87" s="29"/>
      <c r="Z87" s="29"/>
      <c r="AA87" s="29"/>
      <c r="AB87" s="29"/>
      <c r="AC87" s="29"/>
      <c r="AD87" s="29"/>
      <c r="AE87" s="29"/>
      <c r="AF87" s="29"/>
      <c r="AG87" s="29"/>
      <c r="AH87" s="29"/>
      <c r="AI87" s="24" t="s">
        <v>22</v>
      </c>
      <c r="AJ87" s="29"/>
      <c r="AK87" s="29"/>
      <c r="AL87" s="29"/>
      <c r="AM87" s="211" t="str">
        <f>IF(AN8= "","",AN8)</f>
        <v>21. 3. 2022</v>
      </c>
      <c r="AN87" s="211"/>
      <c r="AO87" s="29"/>
      <c r="AP87" s="29"/>
      <c r="AQ87" s="29"/>
      <c r="AR87" s="30"/>
      <c r="BE87" s="29"/>
    </row>
    <row r="88" spans="1:91" s="2" customFormat="1" ht="6.95" customHeight="1" x14ac:dyDescent="0.2">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x14ac:dyDescent="0.2">
      <c r="A89" s="29"/>
      <c r="B89" s="30"/>
      <c r="C89" s="24" t="s">
        <v>24</v>
      </c>
      <c r="D89" s="29"/>
      <c r="E89" s="29"/>
      <c r="F89" s="29"/>
      <c r="G89" s="29"/>
      <c r="H89" s="29"/>
      <c r="I89" s="29"/>
      <c r="J89" s="29"/>
      <c r="K89" s="29"/>
      <c r="L89" s="4" t="str">
        <f>IF(E11= "","",E11)</f>
        <v>Správa železnic, s.o.</v>
      </c>
      <c r="M89" s="29"/>
      <c r="N89" s="29"/>
      <c r="O89" s="29"/>
      <c r="P89" s="29"/>
      <c r="Q89" s="29"/>
      <c r="R89" s="29"/>
      <c r="S89" s="29"/>
      <c r="T89" s="29"/>
      <c r="U89" s="29"/>
      <c r="V89" s="29"/>
      <c r="W89" s="29"/>
      <c r="X89" s="29"/>
      <c r="Y89" s="29"/>
      <c r="Z89" s="29"/>
      <c r="AA89" s="29"/>
      <c r="AB89" s="29"/>
      <c r="AC89" s="29"/>
      <c r="AD89" s="29"/>
      <c r="AE89" s="29"/>
      <c r="AF89" s="29"/>
      <c r="AG89" s="29"/>
      <c r="AH89" s="29"/>
      <c r="AI89" s="24" t="s">
        <v>32</v>
      </c>
      <c r="AJ89" s="29"/>
      <c r="AK89" s="29"/>
      <c r="AL89" s="29"/>
      <c r="AM89" s="212" t="str">
        <f>IF(E17="","",E17)</f>
        <v xml:space="preserve"> </v>
      </c>
      <c r="AN89" s="213"/>
      <c r="AO89" s="213"/>
      <c r="AP89" s="213"/>
      <c r="AQ89" s="29"/>
      <c r="AR89" s="30"/>
      <c r="AS89" s="214" t="s">
        <v>57</v>
      </c>
      <c r="AT89" s="215"/>
      <c r="AU89" s="53"/>
      <c r="AV89" s="53"/>
      <c r="AW89" s="53"/>
      <c r="AX89" s="53"/>
      <c r="AY89" s="53"/>
      <c r="AZ89" s="53"/>
      <c r="BA89" s="53"/>
      <c r="BB89" s="53"/>
      <c r="BC89" s="53"/>
      <c r="BD89" s="54"/>
      <c r="BE89" s="29"/>
    </row>
    <row r="90" spans="1:91" s="2" customFormat="1" ht="15.2" customHeight="1" x14ac:dyDescent="0.2">
      <c r="A90" s="29"/>
      <c r="B90" s="30"/>
      <c r="C90" s="24" t="s">
        <v>30</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35</v>
      </c>
      <c r="AJ90" s="29"/>
      <c r="AK90" s="29"/>
      <c r="AL90" s="29"/>
      <c r="AM90" s="212" t="str">
        <f>IF(E20="","",E20)</f>
        <v xml:space="preserve"> </v>
      </c>
      <c r="AN90" s="213"/>
      <c r="AO90" s="213"/>
      <c r="AP90" s="213"/>
      <c r="AQ90" s="29"/>
      <c r="AR90" s="30"/>
      <c r="AS90" s="216"/>
      <c r="AT90" s="217"/>
      <c r="AU90" s="55"/>
      <c r="AV90" s="55"/>
      <c r="AW90" s="55"/>
      <c r="AX90" s="55"/>
      <c r="AY90" s="55"/>
      <c r="AZ90" s="55"/>
      <c r="BA90" s="55"/>
      <c r="BB90" s="55"/>
      <c r="BC90" s="55"/>
      <c r="BD90" s="56"/>
      <c r="BE90" s="29"/>
    </row>
    <row r="91" spans="1:91" s="2" customFormat="1" ht="10.9" customHeight="1" x14ac:dyDescent="0.2">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216"/>
      <c r="AT91" s="217"/>
      <c r="AU91" s="55"/>
      <c r="AV91" s="55"/>
      <c r="AW91" s="55"/>
      <c r="AX91" s="55"/>
      <c r="AY91" s="55"/>
      <c r="AZ91" s="55"/>
      <c r="BA91" s="55"/>
      <c r="BB91" s="55"/>
      <c r="BC91" s="55"/>
      <c r="BD91" s="56"/>
      <c r="BE91" s="29"/>
    </row>
    <row r="92" spans="1:91" s="2" customFormat="1" ht="29.25" customHeight="1" x14ac:dyDescent="0.2">
      <c r="A92" s="29"/>
      <c r="B92" s="30"/>
      <c r="C92" s="204" t="s">
        <v>58</v>
      </c>
      <c r="D92" s="205"/>
      <c r="E92" s="205"/>
      <c r="F92" s="205"/>
      <c r="G92" s="205"/>
      <c r="H92" s="57"/>
      <c r="I92" s="207" t="s">
        <v>59</v>
      </c>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06" t="s">
        <v>60</v>
      </c>
      <c r="AH92" s="205"/>
      <c r="AI92" s="205"/>
      <c r="AJ92" s="205"/>
      <c r="AK92" s="205"/>
      <c r="AL92" s="205"/>
      <c r="AM92" s="205"/>
      <c r="AN92" s="207" t="s">
        <v>61</v>
      </c>
      <c r="AO92" s="205"/>
      <c r="AP92" s="208"/>
      <c r="AQ92" s="58" t="s">
        <v>62</v>
      </c>
      <c r="AR92" s="30"/>
      <c r="AS92" s="59" t="s">
        <v>63</v>
      </c>
      <c r="AT92" s="60" t="s">
        <v>64</v>
      </c>
      <c r="AU92" s="60" t="s">
        <v>65</v>
      </c>
      <c r="AV92" s="60" t="s">
        <v>66</v>
      </c>
      <c r="AW92" s="60" t="s">
        <v>67</v>
      </c>
      <c r="AX92" s="60" t="s">
        <v>68</v>
      </c>
      <c r="AY92" s="60" t="s">
        <v>69</v>
      </c>
      <c r="AZ92" s="60" t="s">
        <v>70</v>
      </c>
      <c r="BA92" s="60" t="s">
        <v>71</v>
      </c>
      <c r="BB92" s="60" t="s">
        <v>72</v>
      </c>
      <c r="BC92" s="60" t="s">
        <v>73</v>
      </c>
      <c r="BD92" s="61" t="s">
        <v>74</v>
      </c>
      <c r="BE92" s="29"/>
    </row>
    <row r="93" spans="1:91" s="2" customFormat="1" ht="10.9" customHeight="1" x14ac:dyDescent="0.2">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x14ac:dyDescent="0.2">
      <c r="B94" s="65"/>
      <c r="C94" s="66" t="s">
        <v>75</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198">
        <f>ROUND(AG95+AG96+AG98,2)</f>
        <v>4981700</v>
      </c>
      <c r="AH94" s="198"/>
      <c r="AI94" s="198"/>
      <c r="AJ94" s="198"/>
      <c r="AK94" s="198"/>
      <c r="AL94" s="198"/>
      <c r="AM94" s="198"/>
      <c r="AN94" s="199">
        <f>SUM(AG94,AT94)</f>
        <v>6027857</v>
      </c>
      <c r="AO94" s="199"/>
      <c r="AP94" s="199"/>
      <c r="AQ94" s="69" t="s">
        <v>1</v>
      </c>
      <c r="AR94" s="65"/>
      <c r="AS94" s="70">
        <f>ROUND(AS95+AS96+AS98,2)</f>
        <v>0</v>
      </c>
      <c r="AT94" s="71">
        <f>ROUND(SUM(AV94:AW94),2)</f>
        <v>1046157</v>
      </c>
      <c r="AU94" s="72">
        <f>ROUND(AU95+AU96+AU98,5)</f>
        <v>0</v>
      </c>
      <c r="AV94" s="71">
        <f>ROUND(AZ94*L29,2)</f>
        <v>1046157</v>
      </c>
      <c r="AW94" s="71">
        <f>ROUND(BA94*L30,2)</f>
        <v>0</v>
      </c>
      <c r="AX94" s="71">
        <f>ROUND(BB94*L29,2)</f>
        <v>0</v>
      </c>
      <c r="AY94" s="71">
        <f>ROUND(BC94*L30,2)</f>
        <v>0</v>
      </c>
      <c r="AZ94" s="71">
        <f>ROUND(AZ95+AZ96+AZ98,2)</f>
        <v>4981700</v>
      </c>
      <c r="BA94" s="71">
        <f>ROUND(BA95+BA96+BA98,2)</f>
        <v>0</v>
      </c>
      <c r="BB94" s="71">
        <f>ROUND(BB95+BB96+BB98,2)</f>
        <v>0</v>
      </c>
      <c r="BC94" s="71">
        <f>ROUND(BC95+BC96+BC98,2)</f>
        <v>0</v>
      </c>
      <c r="BD94" s="73">
        <f>ROUND(BD95+BD96+BD98,2)</f>
        <v>0</v>
      </c>
      <c r="BS94" s="74" t="s">
        <v>76</v>
      </c>
      <c r="BT94" s="74" t="s">
        <v>77</v>
      </c>
      <c r="BU94" s="75" t="s">
        <v>78</v>
      </c>
      <c r="BV94" s="74" t="s">
        <v>79</v>
      </c>
      <c r="BW94" s="74" t="s">
        <v>4</v>
      </c>
      <c r="BX94" s="74" t="s">
        <v>80</v>
      </c>
      <c r="CL94" s="74" t="s">
        <v>1</v>
      </c>
    </row>
    <row r="95" spans="1:91" s="7" customFormat="1" ht="16.5" customHeight="1" x14ac:dyDescent="0.2">
      <c r="A95" s="76" t="s">
        <v>81</v>
      </c>
      <c r="B95" s="77"/>
      <c r="C95" s="78"/>
      <c r="D95" s="197" t="s">
        <v>82</v>
      </c>
      <c r="E95" s="197"/>
      <c r="F95" s="197"/>
      <c r="G95" s="197"/>
      <c r="H95" s="197"/>
      <c r="I95" s="79"/>
      <c r="J95" s="197" t="s">
        <v>83</v>
      </c>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5">
        <f>'01.1 - Železniční svršek'!J30</f>
        <v>4981700</v>
      </c>
      <c r="AH95" s="196"/>
      <c r="AI95" s="196"/>
      <c r="AJ95" s="196"/>
      <c r="AK95" s="196"/>
      <c r="AL95" s="196"/>
      <c r="AM95" s="196"/>
      <c r="AN95" s="195">
        <f>SUM(AG95,AT95)</f>
        <v>6027857</v>
      </c>
      <c r="AO95" s="196"/>
      <c r="AP95" s="196"/>
      <c r="AQ95" s="80" t="s">
        <v>84</v>
      </c>
      <c r="AR95" s="77"/>
      <c r="AS95" s="81">
        <v>0</v>
      </c>
      <c r="AT95" s="82">
        <f>ROUND(SUM(AV95:AW95),2)</f>
        <v>1046157</v>
      </c>
      <c r="AU95" s="83">
        <f>'01.1 - Železniční svršek'!P120</f>
        <v>0</v>
      </c>
      <c r="AV95" s="82">
        <f>'01.1 - Železniční svršek'!J33</f>
        <v>1046157</v>
      </c>
      <c r="AW95" s="82">
        <f>'01.1 - Železniční svršek'!J34</f>
        <v>0</v>
      </c>
      <c r="AX95" s="82">
        <f>'01.1 - Železniční svršek'!J35</f>
        <v>0</v>
      </c>
      <c r="AY95" s="82">
        <f>'01.1 - Železniční svršek'!J36</f>
        <v>0</v>
      </c>
      <c r="AZ95" s="82">
        <f>'01.1 - Železniční svršek'!F33</f>
        <v>4981700</v>
      </c>
      <c r="BA95" s="82">
        <f>'01.1 - Železniční svršek'!F34</f>
        <v>0</v>
      </c>
      <c r="BB95" s="82">
        <f>'01.1 - Železniční svršek'!F35</f>
        <v>0</v>
      </c>
      <c r="BC95" s="82">
        <f>'01.1 - Železniční svršek'!F36</f>
        <v>0</v>
      </c>
      <c r="BD95" s="84">
        <f>'01.1 - Železniční svršek'!F37</f>
        <v>0</v>
      </c>
      <c r="BT95" s="85" t="s">
        <v>85</v>
      </c>
      <c r="BV95" s="85" t="s">
        <v>79</v>
      </c>
      <c r="BW95" s="85" t="s">
        <v>86</v>
      </c>
      <c r="BX95" s="85" t="s">
        <v>4</v>
      </c>
      <c r="CL95" s="85" t="s">
        <v>1</v>
      </c>
      <c r="CM95" s="85" t="s">
        <v>87</v>
      </c>
    </row>
    <row r="96" spans="1:91" s="7" customFormat="1" ht="16.5" customHeight="1" x14ac:dyDescent="0.2">
      <c r="B96" s="77"/>
      <c r="C96" s="78"/>
      <c r="D96" s="197" t="s">
        <v>88</v>
      </c>
      <c r="E96" s="197"/>
      <c r="F96" s="197"/>
      <c r="G96" s="197"/>
      <c r="H96" s="197"/>
      <c r="I96" s="79"/>
      <c r="J96" s="197" t="s">
        <v>89</v>
      </c>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200">
        <f>ROUND(AG97,2)</f>
        <v>0</v>
      </c>
      <c r="AH96" s="196"/>
      <c r="AI96" s="196"/>
      <c r="AJ96" s="196"/>
      <c r="AK96" s="196"/>
      <c r="AL96" s="196"/>
      <c r="AM96" s="196"/>
      <c r="AN96" s="195">
        <f>SUM(AG96,AT96)</f>
        <v>0</v>
      </c>
      <c r="AO96" s="196"/>
      <c r="AP96" s="196"/>
      <c r="AQ96" s="80" t="s">
        <v>90</v>
      </c>
      <c r="AR96" s="77"/>
      <c r="AS96" s="81">
        <f>ROUND(AS97,2)</f>
        <v>0</v>
      </c>
      <c r="AT96" s="82">
        <f>ROUND(SUM(AV96:AW96),2)</f>
        <v>0</v>
      </c>
      <c r="AU96" s="83">
        <f>ROUND(AU97,5)</f>
        <v>0</v>
      </c>
      <c r="AV96" s="82">
        <f>ROUND(AZ96*L29,2)</f>
        <v>0</v>
      </c>
      <c r="AW96" s="82">
        <f>ROUND(BA96*L30,2)</f>
        <v>0</v>
      </c>
      <c r="AX96" s="82">
        <f>ROUND(BB96*L29,2)</f>
        <v>0</v>
      </c>
      <c r="AY96" s="82">
        <f>ROUND(BC96*L30,2)</f>
        <v>0</v>
      </c>
      <c r="AZ96" s="82">
        <f>ROUND(AZ97,2)</f>
        <v>0</v>
      </c>
      <c r="BA96" s="82">
        <f>ROUND(BA97,2)</f>
        <v>0</v>
      </c>
      <c r="BB96" s="82">
        <f>ROUND(BB97,2)</f>
        <v>0</v>
      </c>
      <c r="BC96" s="82">
        <f>ROUND(BC97,2)</f>
        <v>0</v>
      </c>
      <c r="BD96" s="84">
        <f>ROUND(BD97,2)</f>
        <v>0</v>
      </c>
      <c r="BS96" s="85" t="s">
        <v>76</v>
      </c>
      <c r="BT96" s="85" t="s">
        <v>85</v>
      </c>
      <c r="BU96" s="85" t="s">
        <v>78</v>
      </c>
      <c r="BV96" s="85" t="s">
        <v>79</v>
      </c>
      <c r="BW96" s="85" t="s">
        <v>91</v>
      </c>
      <c r="BX96" s="85" t="s">
        <v>4</v>
      </c>
      <c r="CL96" s="85" t="s">
        <v>1</v>
      </c>
      <c r="CM96" s="85" t="s">
        <v>87</v>
      </c>
    </row>
    <row r="97" spans="1:91" s="4" customFormat="1" ht="16.5" customHeight="1" x14ac:dyDescent="0.2">
      <c r="A97" s="76" t="s">
        <v>81</v>
      </c>
      <c r="B97" s="48"/>
      <c r="C97" s="10"/>
      <c r="D97" s="10"/>
      <c r="E97" s="201" t="s">
        <v>92</v>
      </c>
      <c r="F97" s="201"/>
      <c r="G97" s="201"/>
      <c r="H97" s="201"/>
      <c r="I97" s="201"/>
      <c r="J97" s="10"/>
      <c r="K97" s="201" t="s">
        <v>93</v>
      </c>
      <c r="L97" s="201"/>
      <c r="M97" s="201"/>
      <c r="N97" s="201"/>
      <c r="O97" s="201"/>
      <c r="P97" s="201"/>
      <c r="Q97" s="201"/>
      <c r="R97" s="201"/>
      <c r="S97" s="201"/>
      <c r="T97" s="201"/>
      <c r="U97" s="201"/>
      <c r="V97" s="201"/>
      <c r="W97" s="201"/>
      <c r="X97" s="201"/>
      <c r="Y97" s="201"/>
      <c r="Z97" s="201"/>
      <c r="AA97" s="201"/>
      <c r="AB97" s="201"/>
      <c r="AC97" s="201"/>
      <c r="AD97" s="201"/>
      <c r="AE97" s="201"/>
      <c r="AF97" s="201"/>
      <c r="AG97" s="202">
        <f>'01.2.1 - Práce'!J32</f>
        <v>0</v>
      </c>
      <c r="AH97" s="203"/>
      <c r="AI97" s="203"/>
      <c r="AJ97" s="203"/>
      <c r="AK97" s="203"/>
      <c r="AL97" s="203"/>
      <c r="AM97" s="203"/>
      <c r="AN97" s="202">
        <f>SUM(AG97,AT97)</f>
        <v>0</v>
      </c>
      <c r="AO97" s="203"/>
      <c r="AP97" s="203"/>
      <c r="AQ97" s="86" t="s">
        <v>94</v>
      </c>
      <c r="AR97" s="48"/>
      <c r="AS97" s="87">
        <v>0</v>
      </c>
      <c r="AT97" s="88">
        <f>ROUND(SUM(AV97:AW97),2)</f>
        <v>0</v>
      </c>
      <c r="AU97" s="89">
        <f>'01.2.1 - Práce'!P121</f>
        <v>0</v>
      </c>
      <c r="AV97" s="88">
        <f>'01.2.1 - Práce'!J35</f>
        <v>0</v>
      </c>
      <c r="AW97" s="88">
        <f>'01.2.1 - Práce'!J36</f>
        <v>0</v>
      </c>
      <c r="AX97" s="88">
        <f>'01.2.1 - Práce'!J37</f>
        <v>0</v>
      </c>
      <c r="AY97" s="88">
        <f>'01.2.1 - Práce'!J38</f>
        <v>0</v>
      </c>
      <c r="AZ97" s="88">
        <f>'01.2.1 - Práce'!F35</f>
        <v>0</v>
      </c>
      <c r="BA97" s="88">
        <f>'01.2.1 - Práce'!F36</f>
        <v>0</v>
      </c>
      <c r="BB97" s="88">
        <f>'01.2.1 - Práce'!F37</f>
        <v>0</v>
      </c>
      <c r="BC97" s="88">
        <f>'01.2.1 - Práce'!F38</f>
        <v>0</v>
      </c>
      <c r="BD97" s="90">
        <f>'01.2.1 - Práce'!F39</f>
        <v>0</v>
      </c>
      <c r="BT97" s="22" t="s">
        <v>87</v>
      </c>
      <c r="BV97" s="22" t="s">
        <v>79</v>
      </c>
      <c r="BW97" s="22" t="s">
        <v>95</v>
      </c>
      <c r="BX97" s="22" t="s">
        <v>91</v>
      </c>
      <c r="CL97" s="22" t="s">
        <v>1</v>
      </c>
    </row>
    <row r="98" spans="1:91" s="7" customFormat="1" ht="16.5" customHeight="1" x14ac:dyDescent="0.2">
      <c r="A98" s="76" t="s">
        <v>81</v>
      </c>
      <c r="B98" s="77"/>
      <c r="C98" s="78"/>
      <c r="D98" s="197" t="s">
        <v>96</v>
      </c>
      <c r="E98" s="197"/>
      <c r="F98" s="197"/>
      <c r="G98" s="197"/>
      <c r="H98" s="197"/>
      <c r="I98" s="79"/>
      <c r="J98" s="197" t="s">
        <v>97</v>
      </c>
      <c r="K98" s="197"/>
      <c r="L98" s="197"/>
      <c r="M98" s="197"/>
      <c r="N98" s="197"/>
      <c r="O98" s="197"/>
      <c r="P98" s="197"/>
      <c r="Q98" s="197"/>
      <c r="R98" s="197"/>
      <c r="S98" s="197"/>
      <c r="T98" s="197"/>
      <c r="U98" s="197"/>
      <c r="V98" s="197"/>
      <c r="W98" s="197"/>
      <c r="X98" s="197"/>
      <c r="Y98" s="197"/>
      <c r="Z98" s="197"/>
      <c r="AA98" s="197"/>
      <c r="AB98" s="197"/>
      <c r="AC98" s="197"/>
      <c r="AD98" s="197"/>
      <c r="AE98" s="197"/>
      <c r="AF98" s="197"/>
      <c r="AG98" s="195">
        <f>'02.1 - VON'!J30</f>
        <v>0</v>
      </c>
      <c r="AH98" s="196"/>
      <c r="AI98" s="196"/>
      <c r="AJ98" s="196"/>
      <c r="AK98" s="196"/>
      <c r="AL98" s="196"/>
      <c r="AM98" s="196"/>
      <c r="AN98" s="195">
        <f>SUM(AG98,AT98)</f>
        <v>0</v>
      </c>
      <c r="AO98" s="196"/>
      <c r="AP98" s="196"/>
      <c r="AQ98" s="80" t="s">
        <v>84</v>
      </c>
      <c r="AR98" s="77"/>
      <c r="AS98" s="91">
        <v>0</v>
      </c>
      <c r="AT98" s="92">
        <f>ROUND(SUM(AV98:AW98),2)</f>
        <v>0</v>
      </c>
      <c r="AU98" s="93">
        <f>'02.1 - VON'!P117</f>
        <v>0</v>
      </c>
      <c r="AV98" s="92">
        <f>'02.1 - VON'!J33</f>
        <v>0</v>
      </c>
      <c r="AW98" s="92">
        <f>'02.1 - VON'!J34</f>
        <v>0</v>
      </c>
      <c r="AX98" s="92">
        <f>'02.1 - VON'!J35</f>
        <v>0</v>
      </c>
      <c r="AY98" s="92">
        <f>'02.1 - VON'!J36</f>
        <v>0</v>
      </c>
      <c r="AZ98" s="92">
        <f>'02.1 - VON'!F33</f>
        <v>0</v>
      </c>
      <c r="BA98" s="92">
        <f>'02.1 - VON'!F34</f>
        <v>0</v>
      </c>
      <c r="BB98" s="92">
        <f>'02.1 - VON'!F35</f>
        <v>0</v>
      </c>
      <c r="BC98" s="92">
        <f>'02.1 - VON'!F36</f>
        <v>0</v>
      </c>
      <c r="BD98" s="94">
        <f>'02.1 - VON'!F37</f>
        <v>0</v>
      </c>
      <c r="BT98" s="85" t="s">
        <v>85</v>
      </c>
      <c r="BV98" s="85" t="s">
        <v>79</v>
      </c>
      <c r="BW98" s="85" t="s">
        <v>98</v>
      </c>
      <c r="BX98" s="85" t="s">
        <v>4</v>
      </c>
      <c r="CL98" s="85" t="s">
        <v>1</v>
      </c>
      <c r="CM98" s="85" t="s">
        <v>87</v>
      </c>
    </row>
    <row r="99" spans="1:91" s="2" customFormat="1" ht="30" customHeight="1" x14ac:dyDescent="0.2">
      <c r="A99" s="29"/>
      <c r="B99" s="30"/>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30"/>
      <c r="AS99" s="29"/>
      <c r="AT99" s="29"/>
      <c r="AU99" s="29"/>
      <c r="AV99" s="29"/>
      <c r="AW99" s="29"/>
      <c r="AX99" s="29"/>
      <c r="AY99" s="29"/>
      <c r="AZ99" s="29"/>
      <c r="BA99" s="29"/>
      <c r="BB99" s="29"/>
      <c r="BC99" s="29"/>
      <c r="BD99" s="29"/>
      <c r="BE99" s="29"/>
    </row>
    <row r="100" spans="1:91" s="2" customFormat="1" ht="6.95" customHeight="1" x14ac:dyDescent="0.2">
      <c r="A100" s="29"/>
      <c r="B100" s="44"/>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30"/>
      <c r="AS100" s="29"/>
      <c r="AT100" s="29"/>
      <c r="AU100" s="29"/>
      <c r="AV100" s="29"/>
      <c r="AW100" s="29"/>
      <c r="AX100" s="29"/>
      <c r="AY100" s="29"/>
      <c r="AZ100" s="29"/>
      <c r="BA100" s="29"/>
      <c r="BB100" s="29"/>
      <c r="BC100" s="29"/>
      <c r="BD100" s="29"/>
      <c r="BE100" s="29"/>
    </row>
  </sheetData>
  <mergeCells count="54">
    <mergeCell ref="AS89:AT91"/>
    <mergeCell ref="AM90:AP90"/>
    <mergeCell ref="C92:G92"/>
    <mergeCell ref="AG92:AM92"/>
    <mergeCell ref="AN92:AP92"/>
    <mergeCell ref="I92:AF92"/>
    <mergeCell ref="AN95:AP95"/>
    <mergeCell ref="D95:H95"/>
    <mergeCell ref="J95:AF95"/>
    <mergeCell ref="AG95:AM95"/>
    <mergeCell ref="D98:H98"/>
    <mergeCell ref="J98:AF98"/>
    <mergeCell ref="AG94:AM94"/>
    <mergeCell ref="AN94:AP94"/>
    <mergeCell ref="D96:H96"/>
    <mergeCell ref="J96:AF96"/>
    <mergeCell ref="AN96:AP96"/>
    <mergeCell ref="AG96:AM96"/>
    <mergeCell ref="K97:AF97"/>
    <mergeCell ref="AN97:AP97"/>
    <mergeCell ref="E97:I97"/>
    <mergeCell ref="AG97:AM97"/>
    <mergeCell ref="W30:AE30"/>
    <mergeCell ref="AK30:AO30"/>
    <mergeCell ref="L30:P30"/>
    <mergeCell ref="W31:AE31"/>
    <mergeCell ref="AG98:AM98"/>
    <mergeCell ref="AN98:AP98"/>
    <mergeCell ref="L85:AO85"/>
    <mergeCell ref="AM87:AN87"/>
    <mergeCell ref="AM89:AP89"/>
    <mergeCell ref="AK26:AO26"/>
    <mergeCell ref="L28:P28"/>
    <mergeCell ref="W28:AE28"/>
    <mergeCell ref="AK28:AO28"/>
    <mergeCell ref="AK29:AO29"/>
    <mergeCell ref="W29:AE29"/>
    <mergeCell ref="L29:P29"/>
    <mergeCell ref="AR2:BE2"/>
    <mergeCell ref="L33:P33"/>
    <mergeCell ref="W33:AE33"/>
    <mergeCell ref="AK33:AO33"/>
    <mergeCell ref="AK35:AO35"/>
    <mergeCell ref="X35:AB35"/>
    <mergeCell ref="L31:P31"/>
    <mergeCell ref="AK31:AO31"/>
    <mergeCell ref="L32:P32"/>
    <mergeCell ref="W32:AE32"/>
    <mergeCell ref="AK32:AO32"/>
    <mergeCell ref="BE5:BE34"/>
    <mergeCell ref="K5:AO5"/>
    <mergeCell ref="K6:AO6"/>
    <mergeCell ref="E14:AJ14"/>
    <mergeCell ref="E23:AN23"/>
  </mergeCells>
  <hyperlinks>
    <hyperlink ref="A95" location="'01.1 - Železniční svršek'!C2" display="/"/>
    <hyperlink ref="A97" location="'01.2.1 - Práce'!C2" display="/"/>
    <hyperlink ref="A98" location="'02.1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175" t="s">
        <v>5</v>
      </c>
      <c r="M2" s="176"/>
      <c r="N2" s="176"/>
      <c r="O2" s="176"/>
      <c r="P2" s="176"/>
      <c r="Q2" s="176"/>
      <c r="R2" s="176"/>
      <c r="S2" s="176"/>
      <c r="T2" s="176"/>
      <c r="U2" s="176"/>
      <c r="V2" s="176"/>
      <c r="AT2" s="14" t="s">
        <v>86</v>
      </c>
    </row>
    <row r="3" spans="1:46" s="1" customFormat="1" ht="6.95" customHeight="1" x14ac:dyDescent="0.2">
      <c r="B3" s="15"/>
      <c r="C3" s="16"/>
      <c r="D3" s="16"/>
      <c r="E3" s="16"/>
      <c r="F3" s="16"/>
      <c r="G3" s="16"/>
      <c r="H3" s="16"/>
      <c r="I3" s="16"/>
      <c r="J3" s="16"/>
      <c r="K3" s="16"/>
      <c r="L3" s="17"/>
      <c r="AT3" s="14" t="s">
        <v>87</v>
      </c>
    </row>
    <row r="4" spans="1:46" s="1" customFormat="1" ht="24.95" customHeight="1" x14ac:dyDescent="0.2">
      <c r="B4" s="17"/>
      <c r="D4" s="18" t="s">
        <v>99</v>
      </c>
      <c r="L4" s="17"/>
      <c r="M4" s="95" t="s">
        <v>10</v>
      </c>
      <c r="AT4" s="14" t="s">
        <v>3</v>
      </c>
    </row>
    <row r="5" spans="1:46" s="1" customFormat="1" ht="6.95" customHeight="1" x14ac:dyDescent="0.2">
      <c r="B5" s="17"/>
      <c r="L5" s="17"/>
    </row>
    <row r="6" spans="1:46" s="1" customFormat="1" ht="12" customHeight="1" x14ac:dyDescent="0.2">
      <c r="B6" s="17"/>
      <c r="D6" s="24" t="s">
        <v>16</v>
      </c>
      <c r="L6" s="17"/>
    </row>
    <row r="7" spans="1:46" s="1" customFormat="1" ht="16.5" customHeight="1" x14ac:dyDescent="0.2">
      <c r="B7" s="17"/>
      <c r="E7" s="219" t="str">
        <f>'Rekapitulace zakázky'!K6</f>
        <v>Oprava výhybek na odb. Brno-Židenice - výyhbka č. 6a/b</v>
      </c>
      <c r="F7" s="220"/>
      <c r="G7" s="220"/>
      <c r="H7" s="220"/>
      <c r="L7" s="17"/>
    </row>
    <row r="8" spans="1:46" s="2" customFormat="1" ht="12" customHeight="1" x14ac:dyDescent="0.2">
      <c r="A8" s="29"/>
      <c r="B8" s="30"/>
      <c r="C8" s="29"/>
      <c r="D8" s="24" t="s">
        <v>100</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09" t="s">
        <v>101</v>
      </c>
      <c r="F9" s="218"/>
      <c r="G9" s="218"/>
      <c r="H9" s="218"/>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4" t="s">
        <v>20</v>
      </c>
      <c r="E12" s="29"/>
      <c r="F12" s="22" t="s">
        <v>21</v>
      </c>
      <c r="G12" s="29"/>
      <c r="H12" s="29"/>
      <c r="I12" s="24" t="s">
        <v>22</v>
      </c>
      <c r="J12" s="52" t="str">
        <f>'Rekapitulace zakázky'!AN8</f>
        <v>21. 3. 2022</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21" t="str">
        <f>'Rekapitulace zakázky'!E14</f>
        <v>Vyplň údaj</v>
      </c>
      <c r="F18" s="187"/>
      <c r="G18" s="187"/>
      <c r="H18" s="187"/>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6"/>
      <c r="B27" s="97"/>
      <c r="C27" s="96"/>
      <c r="D27" s="96"/>
      <c r="E27" s="191" t="s">
        <v>1</v>
      </c>
      <c r="F27" s="191"/>
      <c r="G27" s="191"/>
      <c r="H27" s="191"/>
      <c r="I27" s="96"/>
      <c r="J27" s="96"/>
      <c r="K27" s="96"/>
      <c r="L27" s="98"/>
      <c r="S27" s="96"/>
      <c r="T27" s="96"/>
      <c r="U27" s="96"/>
      <c r="V27" s="96"/>
      <c r="W27" s="96"/>
      <c r="X27" s="96"/>
      <c r="Y27" s="96"/>
      <c r="Z27" s="96"/>
      <c r="AA27" s="96"/>
      <c r="AB27" s="96"/>
      <c r="AC27" s="96"/>
      <c r="AD27" s="96"/>
      <c r="AE27" s="96"/>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9" t="s">
        <v>37</v>
      </c>
      <c r="E30" s="29"/>
      <c r="F30" s="29"/>
      <c r="G30" s="29"/>
      <c r="H30" s="29"/>
      <c r="I30" s="29"/>
      <c r="J30" s="68">
        <f>ROUND(J120, 2)</f>
        <v>4981700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100" t="s">
        <v>41</v>
      </c>
      <c r="E33" s="24" t="s">
        <v>42</v>
      </c>
      <c r="F33" s="101">
        <f>ROUND((SUM(BE120:BE205)),  2)</f>
        <v>4981700</v>
      </c>
      <c r="G33" s="29"/>
      <c r="H33" s="29"/>
      <c r="I33" s="102">
        <v>0.21</v>
      </c>
      <c r="J33" s="101">
        <f>ROUND(((SUM(BE120:BE205))*I33),  2)</f>
        <v>1046157</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4" t="s">
        <v>43</v>
      </c>
      <c r="F34" s="101">
        <f>ROUND((SUM(BF120:BF205)),  2)</f>
        <v>0</v>
      </c>
      <c r="G34" s="29"/>
      <c r="H34" s="29"/>
      <c r="I34" s="102">
        <v>0.15</v>
      </c>
      <c r="J34" s="101">
        <f>ROUND(((SUM(BF120:BF205))*I34),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4" t="s">
        <v>44</v>
      </c>
      <c r="F35" s="101">
        <f>ROUND((SUM(BG120:BG205)),  2)</f>
        <v>0</v>
      </c>
      <c r="G35" s="29"/>
      <c r="H35" s="29"/>
      <c r="I35" s="102">
        <v>0.21</v>
      </c>
      <c r="J35" s="101">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4" t="s">
        <v>45</v>
      </c>
      <c r="F36" s="101">
        <f>ROUND((SUM(BH120:BH205)),  2)</f>
        <v>0</v>
      </c>
      <c r="G36" s="29"/>
      <c r="H36" s="29"/>
      <c r="I36" s="102">
        <v>0.15</v>
      </c>
      <c r="J36" s="101">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4" t="s">
        <v>46</v>
      </c>
      <c r="F37" s="101">
        <f>ROUND((SUM(BI120:BI205)),  2)</f>
        <v>0</v>
      </c>
      <c r="G37" s="29"/>
      <c r="H37" s="29"/>
      <c r="I37" s="102">
        <v>0</v>
      </c>
      <c r="J37" s="101">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103"/>
      <c r="D39" s="104" t="s">
        <v>47</v>
      </c>
      <c r="E39" s="57"/>
      <c r="F39" s="57"/>
      <c r="G39" s="105" t="s">
        <v>48</v>
      </c>
      <c r="H39" s="106" t="s">
        <v>49</v>
      </c>
      <c r="I39" s="57"/>
      <c r="J39" s="107">
        <f>SUM(J30:J37)</f>
        <v>6027857</v>
      </c>
      <c r="K39" s="108"/>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17"/>
      <c r="L41" s="17"/>
    </row>
    <row r="42" spans="1:31" s="1" customFormat="1" ht="14.45" customHeight="1" x14ac:dyDescent="0.2">
      <c r="B42" s="17"/>
      <c r="L42" s="17"/>
    </row>
    <row r="43" spans="1:31" s="1" customFormat="1" ht="14.45" customHeight="1" x14ac:dyDescent="0.2">
      <c r="B43" s="17"/>
      <c r="L43" s="17"/>
    </row>
    <row r="44" spans="1:31" s="1" customFormat="1" ht="14.45" customHeight="1" x14ac:dyDescent="0.2">
      <c r="B44" s="17"/>
      <c r="L44" s="17"/>
    </row>
    <row r="45" spans="1:31" s="1" customFormat="1" ht="14.45" customHeight="1" x14ac:dyDescent="0.2">
      <c r="B45" s="17"/>
      <c r="L45" s="17"/>
    </row>
    <row r="46" spans="1:31" s="1" customFormat="1" ht="14.45" customHeight="1" x14ac:dyDescent="0.2">
      <c r="B46" s="17"/>
      <c r="L46" s="17"/>
    </row>
    <row r="47" spans="1:31" s="1" customFormat="1" ht="14.45" customHeight="1" x14ac:dyDescent="0.2">
      <c r="B47" s="17"/>
      <c r="L47" s="17"/>
    </row>
    <row r="48" spans="1:31" s="1" customFormat="1" ht="14.45" customHeight="1" x14ac:dyDescent="0.2">
      <c r="B48" s="17"/>
      <c r="L48" s="17"/>
    </row>
    <row r="49" spans="1:31" s="1" customFormat="1" ht="14.45" customHeight="1" x14ac:dyDescent="0.2">
      <c r="B49" s="17"/>
      <c r="L49" s="17"/>
    </row>
    <row r="50" spans="1:31" s="2" customFormat="1" ht="14.45" customHeight="1" x14ac:dyDescent="0.2">
      <c r="B50" s="39"/>
      <c r="D50" s="40" t="s">
        <v>50</v>
      </c>
      <c r="E50" s="41"/>
      <c r="F50" s="41"/>
      <c r="G50" s="40" t="s">
        <v>51</v>
      </c>
      <c r="H50" s="41"/>
      <c r="I50" s="41"/>
      <c r="J50" s="41"/>
      <c r="K50" s="41"/>
      <c r="L50" s="39"/>
    </row>
    <row r="51" spans="1:31" x14ac:dyDescent="0.2">
      <c r="B51" s="17"/>
      <c r="L51" s="17"/>
    </row>
    <row r="52" spans="1:31" x14ac:dyDescent="0.2">
      <c r="B52" s="17"/>
      <c r="L52" s="17"/>
    </row>
    <row r="53" spans="1:31" x14ac:dyDescent="0.2">
      <c r="B53" s="17"/>
      <c r="L53" s="17"/>
    </row>
    <row r="54" spans="1:31" x14ac:dyDescent="0.2">
      <c r="B54" s="17"/>
      <c r="L54" s="17"/>
    </row>
    <row r="55" spans="1:31" x14ac:dyDescent="0.2">
      <c r="B55" s="17"/>
      <c r="L55" s="17"/>
    </row>
    <row r="56" spans="1:31" x14ac:dyDescent="0.2">
      <c r="B56" s="17"/>
      <c r="L56" s="17"/>
    </row>
    <row r="57" spans="1:31" x14ac:dyDescent="0.2">
      <c r="B57" s="17"/>
      <c r="L57" s="17"/>
    </row>
    <row r="58" spans="1:31" x14ac:dyDescent="0.2">
      <c r="B58" s="17"/>
      <c r="L58" s="17"/>
    </row>
    <row r="59" spans="1:31" x14ac:dyDescent="0.2">
      <c r="B59" s="17"/>
      <c r="L59" s="17"/>
    </row>
    <row r="60" spans="1:31" x14ac:dyDescent="0.2">
      <c r="B60" s="17"/>
      <c r="L60" s="17"/>
    </row>
    <row r="61" spans="1:31" s="2" customFormat="1" ht="12.75" x14ac:dyDescent="0.2">
      <c r="A61" s="29"/>
      <c r="B61" s="30"/>
      <c r="C61" s="29"/>
      <c r="D61" s="42" t="s">
        <v>52</v>
      </c>
      <c r="E61" s="32"/>
      <c r="F61" s="109" t="s">
        <v>53</v>
      </c>
      <c r="G61" s="42" t="s">
        <v>52</v>
      </c>
      <c r="H61" s="32"/>
      <c r="I61" s="32"/>
      <c r="J61" s="110" t="s">
        <v>53</v>
      </c>
      <c r="K61" s="32"/>
      <c r="L61" s="39"/>
      <c r="S61" s="29"/>
      <c r="T61" s="29"/>
      <c r="U61" s="29"/>
      <c r="V61" s="29"/>
      <c r="W61" s="29"/>
      <c r="X61" s="29"/>
      <c r="Y61" s="29"/>
      <c r="Z61" s="29"/>
      <c r="AA61" s="29"/>
      <c r="AB61" s="29"/>
      <c r="AC61" s="29"/>
      <c r="AD61" s="29"/>
      <c r="AE61" s="29"/>
    </row>
    <row r="62" spans="1:31" x14ac:dyDescent="0.2">
      <c r="B62" s="17"/>
      <c r="L62" s="17"/>
    </row>
    <row r="63" spans="1:31" x14ac:dyDescent="0.2">
      <c r="B63" s="17"/>
      <c r="L63" s="17"/>
    </row>
    <row r="64" spans="1:31" x14ac:dyDescent="0.2">
      <c r="B64" s="17"/>
      <c r="L64" s="17"/>
    </row>
    <row r="65" spans="1:31" s="2" customFormat="1" ht="12.75" x14ac:dyDescent="0.2">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x14ac:dyDescent="0.2">
      <c r="B66" s="17"/>
      <c r="L66" s="17"/>
    </row>
    <row r="67" spans="1:31" x14ac:dyDescent="0.2">
      <c r="B67" s="17"/>
      <c r="L67" s="17"/>
    </row>
    <row r="68" spans="1:31" x14ac:dyDescent="0.2">
      <c r="B68" s="17"/>
      <c r="L68" s="17"/>
    </row>
    <row r="69" spans="1:31" x14ac:dyDescent="0.2">
      <c r="B69" s="17"/>
      <c r="L69" s="17"/>
    </row>
    <row r="70" spans="1:31" x14ac:dyDescent="0.2">
      <c r="B70" s="17"/>
      <c r="L70" s="17"/>
    </row>
    <row r="71" spans="1:31" x14ac:dyDescent="0.2">
      <c r="B71" s="17"/>
      <c r="L71" s="17"/>
    </row>
    <row r="72" spans="1:31" x14ac:dyDescent="0.2">
      <c r="B72" s="17"/>
      <c r="L72" s="17"/>
    </row>
    <row r="73" spans="1:31" x14ac:dyDescent="0.2">
      <c r="B73" s="17"/>
      <c r="L73" s="17"/>
    </row>
    <row r="74" spans="1:31" x14ac:dyDescent="0.2">
      <c r="B74" s="17"/>
      <c r="L74" s="17"/>
    </row>
    <row r="75" spans="1:31" x14ac:dyDescent="0.2">
      <c r="B75" s="17"/>
      <c r="L75" s="17"/>
    </row>
    <row r="76" spans="1:31" s="2" customFormat="1" ht="12.75" x14ac:dyDescent="0.2">
      <c r="A76" s="29"/>
      <c r="B76" s="30"/>
      <c r="C76" s="29"/>
      <c r="D76" s="42" t="s">
        <v>52</v>
      </c>
      <c r="E76" s="32"/>
      <c r="F76" s="109" t="s">
        <v>53</v>
      </c>
      <c r="G76" s="42" t="s">
        <v>52</v>
      </c>
      <c r="H76" s="32"/>
      <c r="I76" s="32"/>
      <c r="J76" s="110" t="s">
        <v>53</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18" t="s">
        <v>102</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19" t="str">
        <f>E7</f>
        <v>Oprava výhybek na odb. Brno-Židenice - výyhbka č. 6a/b</v>
      </c>
      <c r="F85" s="220"/>
      <c r="G85" s="220"/>
      <c r="H85" s="220"/>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4" t="s">
        <v>100</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09" t="str">
        <f>E9</f>
        <v>01.1 - Železniční svršek</v>
      </c>
      <c r="F87" s="218"/>
      <c r="G87" s="218"/>
      <c r="H87" s="218"/>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4" t="s">
        <v>20</v>
      </c>
      <c r="D89" s="29"/>
      <c r="E89" s="29"/>
      <c r="F89" s="22" t="str">
        <f>F12</f>
        <v>Brno</v>
      </c>
      <c r="G89" s="29"/>
      <c r="H89" s="29"/>
      <c r="I89" s="24" t="s">
        <v>22</v>
      </c>
      <c r="J89" s="52" t="str">
        <f>IF(J12="","",J12)</f>
        <v>21. 3. 2022</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x14ac:dyDescent="0.2">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x14ac:dyDescent="0.2">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11" t="s">
        <v>103</v>
      </c>
      <c r="D94" s="103"/>
      <c r="E94" s="103"/>
      <c r="F94" s="103"/>
      <c r="G94" s="103"/>
      <c r="H94" s="103"/>
      <c r="I94" s="103"/>
      <c r="J94" s="112" t="s">
        <v>104</v>
      </c>
      <c r="K94" s="103"/>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13" t="s">
        <v>105</v>
      </c>
      <c r="D96" s="29"/>
      <c r="E96" s="29"/>
      <c r="F96" s="29"/>
      <c r="G96" s="29"/>
      <c r="H96" s="29"/>
      <c r="I96" s="29"/>
      <c r="J96" s="68">
        <f>J120</f>
        <v>4981700</v>
      </c>
      <c r="K96" s="29"/>
      <c r="L96" s="39"/>
      <c r="S96" s="29"/>
      <c r="T96" s="29"/>
      <c r="U96" s="29"/>
      <c r="V96" s="29"/>
      <c r="W96" s="29"/>
      <c r="X96" s="29"/>
      <c r="Y96" s="29"/>
      <c r="Z96" s="29"/>
      <c r="AA96" s="29"/>
      <c r="AB96" s="29"/>
      <c r="AC96" s="29"/>
      <c r="AD96" s="29"/>
      <c r="AE96" s="29"/>
      <c r="AU96" s="14" t="s">
        <v>106</v>
      </c>
    </row>
    <row r="97" spans="1:31" s="9" customFormat="1" ht="24.95" customHeight="1" x14ac:dyDescent="0.2">
      <c r="B97" s="114"/>
      <c r="D97" s="115" t="s">
        <v>107</v>
      </c>
      <c r="E97" s="116"/>
      <c r="F97" s="116"/>
      <c r="G97" s="116"/>
      <c r="H97" s="116"/>
      <c r="I97" s="116"/>
      <c r="J97" s="117">
        <f>J121</f>
        <v>4981700</v>
      </c>
      <c r="L97" s="114"/>
    </row>
    <row r="98" spans="1:31" s="10" customFormat="1" ht="19.899999999999999" customHeight="1" x14ac:dyDescent="0.2">
      <c r="B98" s="118"/>
      <c r="D98" s="119" t="s">
        <v>108</v>
      </c>
      <c r="E98" s="120"/>
      <c r="F98" s="120"/>
      <c r="G98" s="120"/>
      <c r="H98" s="120"/>
      <c r="I98" s="120"/>
      <c r="J98" s="121">
        <f>J122</f>
        <v>4981700</v>
      </c>
      <c r="L98" s="118"/>
    </row>
    <row r="99" spans="1:31" s="9" customFormat="1" ht="24.95" customHeight="1" x14ac:dyDescent="0.2">
      <c r="B99" s="114"/>
      <c r="D99" s="115" t="s">
        <v>109</v>
      </c>
      <c r="E99" s="116"/>
      <c r="F99" s="116"/>
      <c r="G99" s="116"/>
      <c r="H99" s="116"/>
      <c r="I99" s="116"/>
      <c r="J99" s="117">
        <f>J178</f>
        <v>0</v>
      </c>
      <c r="L99" s="114"/>
    </row>
    <row r="100" spans="1:31" s="9" customFormat="1" ht="24.95" customHeight="1" x14ac:dyDescent="0.2">
      <c r="B100" s="114"/>
      <c r="D100" s="115" t="s">
        <v>110</v>
      </c>
      <c r="E100" s="116"/>
      <c r="F100" s="116"/>
      <c r="G100" s="116"/>
      <c r="H100" s="116"/>
      <c r="I100" s="116"/>
      <c r="J100" s="117">
        <f>J204</f>
        <v>0</v>
      </c>
      <c r="L100" s="114"/>
    </row>
    <row r="101" spans="1:31" s="2" customFormat="1" ht="21.75" customHeight="1" x14ac:dyDescent="0.2">
      <c r="A101" s="29"/>
      <c r="B101" s="30"/>
      <c r="C101" s="29"/>
      <c r="D101" s="29"/>
      <c r="E101" s="29"/>
      <c r="F101" s="29"/>
      <c r="G101" s="29"/>
      <c r="H101" s="29"/>
      <c r="I101" s="29"/>
      <c r="J101" s="29"/>
      <c r="K101" s="29"/>
      <c r="L101" s="39"/>
      <c r="S101" s="29"/>
      <c r="T101" s="29"/>
      <c r="U101" s="29"/>
      <c r="V101" s="29"/>
      <c r="W101" s="29"/>
      <c r="X101" s="29"/>
      <c r="Y101" s="29"/>
      <c r="Z101" s="29"/>
      <c r="AA101" s="29"/>
      <c r="AB101" s="29"/>
      <c r="AC101" s="29"/>
      <c r="AD101" s="29"/>
      <c r="AE101" s="29"/>
    </row>
    <row r="102" spans="1:31" s="2" customFormat="1" ht="6.95" customHeight="1" x14ac:dyDescent="0.2">
      <c r="A102" s="29"/>
      <c r="B102" s="44"/>
      <c r="C102" s="45"/>
      <c r="D102" s="45"/>
      <c r="E102" s="45"/>
      <c r="F102" s="45"/>
      <c r="G102" s="45"/>
      <c r="H102" s="45"/>
      <c r="I102" s="45"/>
      <c r="J102" s="45"/>
      <c r="K102" s="45"/>
      <c r="L102" s="39"/>
      <c r="S102" s="29"/>
      <c r="T102" s="29"/>
      <c r="U102" s="29"/>
      <c r="V102" s="29"/>
      <c r="W102" s="29"/>
      <c r="X102" s="29"/>
      <c r="Y102" s="29"/>
      <c r="Z102" s="29"/>
      <c r="AA102" s="29"/>
      <c r="AB102" s="29"/>
      <c r="AC102" s="29"/>
      <c r="AD102" s="29"/>
      <c r="AE102" s="29"/>
    </row>
    <row r="106" spans="1:31" s="2" customFormat="1" ht="6.95" customHeight="1" x14ac:dyDescent="0.2">
      <c r="A106" s="29"/>
      <c r="B106" s="46"/>
      <c r="C106" s="47"/>
      <c r="D106" s="47"/>
      <c r="E106" s="47"/>
      <c r="F106" s="47"/>
      <c r="G106" s="47"/>
      <c r="H106" s="47"/>
      <c r="I106" s="47"/>
      <c r="J106" s="47"/>
      <c r="K106" s="47"/>
      <c r="L106" s="39"/>
      <c r="S106" s="29"/>
      <c r="T106" s="29"/>
      <c r="U106" s="29"/>
      <c r="V106" s="29"/>
      <c r="W106" s="29"/>
      <c r="X106" s="29"/>
      <c r="Y106" s="29"/>
      <c r="Z106" s="29"/>
      <c r="AA106" s="29"/>
      <c r="AB106" s="29"/>
      <c r="AC106" s="29"/>
      <c r="AD106" s="29"/>
      <c r="AE106" s="29"/>
    </row>
    <row r="107" spans="1:31" s="2" customFormat="1" ht="24.95" customHeight="1" x14ac:dyDescent="0.2">
      <c r="A107" s="29"/>
      <c r="B107" s="30"/>
      <c r="C107" s="18" t="s">
        <v>111</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6.95" customHeight="1" x14ac:dyDescent="0.2">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2" customHeight="1" x14ac:dyDescent="0.2">
      <c r="A109" s="29"/>
      <c r="B109" s="30"/>
      <c r="C109" s="24" t="s">
        <v>16</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x14ac:dyDescent="0.2">
      <c r="A110" s="29"/>
      <c r="B110" s="30"/>
      <c r="C110" s="29"/>
      <c r="D110" s="29"/>
      <c r="E110" s="219" t="str">
        <f>E7</f>
        <v>Oprava výhybek na odb. Brno-Židenice - výyhbka č. 6a/b</v>
      </c>
      <c r="F110" s="220"/>
      <c r="G110" s="220"/>
      <c r="H110" s="220"/>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4" t="s">
        <v>100</v>
      </c>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6.5" customHeight="1" x14ac:dyDescent="0.2">
      <c r="A112" s="29"/>
      <c r="B112" s="30"/>
      <c r="C112" s="29"/>
      <c r="D112" s="29"/>
      <c r="E112" s="209" t="str">
        <f>E9</f>
        <v>01.1 - Železniční svršek</v>
      </c>
      <c r="F112" s="218"/>
      <c r="G112" s="218"/>
      <c r="H112" s="218"/>
      <c r="I112" s="29"/>
      <c r="J112" s="29"/>
      <c r="K112" s="29"/>
      <c r="L112" s="39"/>
      <c r="S112" s="29"/>
      <c r="T112" s="29"/>
      <c r="U112" s="29"/>
      <c r="V112" s="29"/>
      <c r="W112" s="29"/>
      <c r="X112" s="29"/>
      <c r="Y112" s="29"/>
      <c r="Z112" s="29"/>
      <c r="AA112" s="29"/>
      <c r="AB112" s="29"/>
      <c r="AC112" s="29"/>
      <c r="AD112" s="29"/>
      <c r="AE112" s="29"/>
    </row>
    <row r="113" spans="1:65" s="2" customFormat="1" ht="6.95" customHeight="1" x14ac:dyDescent="0.2">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2" customHeight="1" x14ac:dyDescent="0.2">
      <c r="A114" s="29"/>
      <c r="B114" s="30"/>
      <c r="C114" s="24" t="s">
        <v>20</v>
      </c>
      <c r="D114" s="29"/>
      <c r="E114" s="29"/>
      <c r="F114" s="22" t="str">
        <f>F12</f>
        <v>Brno</v>
      </c>
      <c r="G114" s="29"/>
      <c r="H114" s="29"/>
      <c r="I114" s="24" t="s">
        <v>22</v>
      </c>
      <c r="J114" s="52" t="str">
        <f>IF(J12="","",J12)</f>
        <v>21. 3. 2022</v>
      </c>
      <c r="K114" s="29"/>
      <c r="L114" s="39"/>
      <c r="S114" s="29"/>
      <c r="T114" s="29"/>
      <c r="U114" s="29"/>
      <c r="V114" s="29"/>
      <c r="W114" s="29"/>
      <c r="X114" s="29"/>
      <c r="Y114" s="29"/>
      <c r="Z114" s="29"/>
      <c r="AA114" s="29"/>
      <c r="AB114" s="29"/>
      <c r="AC114" s="29"/>
      <c r="AD114" s="29"/>
      <c r="AE114" s="29"/>
    </row>
    <row r="115" spans="1:65" s="2" customFormat="1" ht="6.9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2" customFormat="1" ht="15.2" customHeight="1" x14ac:dyDescent="0.2">
      <c r="A116" s="29"/>
      <c r="B116" s="30"/>
      <c r="C116" s="24" t="s">
        <v>24</v>
      </c>
      <c r="D116" s="29"/>
      <c r="E116" s="29"/>
      <c r="F116" s="22" t="str">
        <f>E15</f>
        <v>Správa železnic, s.o.</v>
      </c>
      <c r="G116" s="29"/>
      <c r="H116" s="29"/>
      <c r="I116" s="24" t="s">
        <v>32</v>
      </c>
      <c r="J116" s="27" t="str">
        <f>E21</f>
        <v xml:space="preserve"> </v>
      </c>
      <c r="K116" s="29"/>
      <c r="L116" s="39"/>
      <c r="S116" s="29"/>
      <c r="T116" s="29"/>
      <c r="U116" s="29"/>
      <c r="V116" s="29"/>
      <c r="W116" s="29"/>
      <c r="X116" s="29"/>
      <c r="Y116" s="29"/>
      <c r="Z116" s="29"/>
      <c r="AA116" s="29"/>
      <c r="AB116" s="29"/>
      <c r="AC116" s="29"/>
      <c r="AD116" s="29"/>
      <c r="AE116" s="29"/>
    </row>
    <row r="117" spans="1:65" s="2" customFormat="1" ht="15.2" customHeight="1" x14ac:dyDescent="0.2">
      <c r="A117" s="29"/>
      <c r="B117" s="30"/>
      <c r="C117" s="24" t="s">
        <v>30</v>
      </c>
      <c r="D117" s="29"/>
      <c r="E117" s="29"/>
      <c r="F117" s="22" t="str">
        <f>IF(E18="","",E18)</f>
        <v>Vyplň údaj</v>
      </c>
      <c r="G117" s="29"/>
      <c r="H117" s="29"/>
      <c r="I117" s="24" t="s">
        <v>35</v>
      </c>
      <c r="J117" s="27" t="str">
        <f>E24</f>
        <v xml:space="preserve"> </v>
      </c>
      <c r="K117" s="29"/>
      <c r="L117" s="39"/>
      <c r="S117" s="29"/>
      <c r="T117" s="29"/>
      <c r="U117" s="29"/>
      <c r="V117" s="29"/>
      <c r="W117" s="29"/>
      <c r="X117" s="29"/>
      <c r="Y117" s="29"/>
      <c r="Z117" s="29"/>
      <c r="AA117" s="29"/>
      <c r="AB117" s="29"/>
      <c r="AC117" s="29"/>
      <c r="AD117" s="29"/>
      <c r="AE117" s="29"/>
    </row>
    <row r="118" spans="1:65" s="2" customFormat="1" ht="10.35" customHeight="1" x14ac:dyDescent="0.2">
      <c r="A118" s="29"/>
      <c r="B118" s="30"/>
      <c r="C118" s="29"/>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65" s="11" customFormat="1" ht="29.25" customHeight="1" x14ac:dyDescent="0.2">
      <c r="A119" s="122"/>
      <c r="B119" s="123"/>
      <c r="C119" s="124" t="s">
        <v>112</v>
      </c>
      <c r="D119" s="125" t="s">
        <v>62</v>
      </c>
      <c r="E119" s="125" t="s">
        <v>58</v>
      </c>
      <c r="F119" s="125" t="s">
        <v>59</v>
      </c>
      <c r="G119" s="125" t="s">
        <v>113</v>
      </c>
      <c r="H119" s="125" t="s">
        <v>114</v>
      </c>
      <c r="I119" s="125" t="s">
        <v>115</v>
      </c>
      <c r="J119" s="125" t="s">
        <v>104</v>
      </c>
      <c r="K119" s="126" t="s">
        <v>116</v>
      </c>
      <c r="L119" s="127"/>
      <c r="M119" s="59" t="s">
        <v>1</v>
      </c>
      <c r="N119" s="60" t="s">
        <v>41</v>
      </c>
      <c r="O119" s="60" t="s">
        <v>117</v>
      </c>
      <c r="P119" s="60" t="s">
        <v>118</v>
      </c>
      <c r="Q119" s="60" t="s">
        <v>119</v>
      </c>
      <c r="R119" s="60" t="s">
        <v>120</v>
      </c>
      <c r="S119" s="60" t="s">
        <v>121</v>
      </c>
      <c r="T119" s="61" t="s">
        <v>122</v>
      </c>
      <c r="U119" s="122"/>
      <c r="V119" s="122"/>
      <c r="W119" s="122"/>
      <c r="X119" s="122"/>
      <c r="Y119" s="122"/>
      <c r="Z119" s="122"/>
      <c r="AA119" s="122"/>
      <c r="AB119" s="122"/>
      <c r="AC119" s="122"/>
      <c r="AD119" s="122"/>
      <c r="AE119" s="122"/>
    </row>
    <row r="120" spans="1:65" s="2" customFormat="1" ht="22.9" customHeight="1" x14ac:dyDescent="0.25">
      <c r="A120" s="29"/>
      <c r="B120" s="30"/>
      <c r="C120" s="66" t="s">
        <v>123</v>
      </c>
      <c r="D120" s="29"/>
      <c r="E120" s="29"/>
      <c r="F120" s="29"/>
      <c r="G120" s="29"/>
      <c r="H120" s="29"/>
      <c r="I120" s="29"/>
      <c r="J120" s="128">
        <f>BK120</f>
        <v>4981700</v>
      </c>
      <c r="K120" s="29"/>
      <c r="L120" s="30"/>
      <c r="M120" s="62"/>
      <c r="N120" s="53"/>
      <c r="O120" s="63"/>
      <c r="P120" s="129">
        <f>P121+P178+P204</f>
        <v>0</v>
      </c>
      <c r="Q120" s="63"/>
      <c r="R120" s="129">
        <f>R121+R178+R204</f>
        <v>275.98449999999991</v>
      </c>
      <c r="S120" s="63"/>
      <c r="T120" s="130">
        <f>T121+T178+T204</f>
        <v>0</v>
      </c>
      <c r="U120" s="29"/>
      <c r="V120" s="29"/>
      <c r="W120" s="29"/>
      <c r="X120" s="29"/>
      <c r="Y120" s="29"/>
      <c r="Z120" s="29"/>
      <c r="AA120" s="29"/>
      <c r="AB120" s="29"/>
      <c r="AC120" s="29"/>
      <c r="AD120" s="29"/>
      <c r="AE120" s="29"/>
      <c r="AT120" s="14" t="s">
        <v>76</v>
      </c>
      <c r="AU120" s="14" t="s">
        <v>106</v>
      </c>
      <c r="BK120" s="131">
        <f>BK121+BK178+BK204</f>
        <v>4981700</v>
      </c>
    </row>
    <row r="121" spans="1:65" s="12" customFormat="1" ht="25.9" customHeight="1" x14ac:dyDescent="0.2">
      <c r="B121" s="132"/>
      <c r="D121" s="133" t="s">
        <v>76</v>
      </c>
      <c r="E121" s="134" t="s">
        <v>124</v>
      </c>
      <c r="F121" s="134" t="s">
        <v>125</v>
      </c>
      <c r="I121" s="135"/>
      <c r="J121" s="136">
        <f>BK121</f>
        <v>4981700</v>
      </c>
      <c r="L121" s="132"/>
      <c r="M121" s="137"/>
      <c r="N121" s="138"/>
      <c r="O121" s="138"/>
      <c r="P121" s="139">
        <f>P122</f>
        <v>0</v>
      </c>
      <c r="Q121" s="138"/>
      <c r="R121" s="139">
        <f>R122</f>
        <v>275.98449999999991</v>
      </c>
      <c r="S121" s="138"/>
      <c r="T121" s="140">
        <f>T122</f>
        <v>0</v>
      </c>
      <c r="AR121" s="133" t="s">
        <v>85</v>
      </c>
      <c r="AT121" s="141" t="s">
        <v>76</v>
      </c>
      <c r="AU121" s="141" t="s">
        <v>77</v>
      </c>
      <c r="AY121" s="133" t="s">
        <v>126</v>
      </c>
      <c r="BK121" s="142">
        <f>BK122</f>
        <v>4981700</v>
      </c>
    </row>
    <row r="122" spans="1:65" s="12" customFormat="1" ht="22.9" customHeight="1" x14ac:dyDescent="0.2">
      <c r="B122" s="132"/>
      <c r="D122" s="133" t="s">
        <v>76</v>
      </c>
      <c r="E122" s="143" t="s">
        <v>127</v>
      </c>
      <c r="F122" s="143" t="s">
        <v>128</v>
      </c>
      <c r="I122" s="135"/>
      <c r="J122" s="144">
        <f>BK122</f>
        <v>4981700</v>
      </c>
      <c r="L122" s="132"/>
      <c r="M122" s="137"/>
      <c r="N122" s="138"/>
      <c r="O122" s="138"/>
      <c r="P122" s="139">
        <f>SUM(P123:P177)</f>
        <v>0</v>
      </c>
      <c r="Q122" s="138"/>
      <c r="R122" s="139">
        <f>SUM(R123:R177)</f>
        <v>275.98449999999991</v>
      </c>
      <c r="S122" s="138"/>
      <c r="T122" s="140">
        <f>SUM(T123:T177)</f>
        <v>0</v>
      </c>
      <c r="AR122" s="133" t="s">
        <v>85</v>
      </c>
      <c r="AT122" s="141" t="s">
        <v>76</v>
      </c>
      <c r="AU122" s="141" t="s">
        <v>85</v>
      </c>
      <c r="AY122" s="133" t="s">
        <v>126</v>
      </c>
      <c r="BK122" s="142">
        <f>SUM(BK123:BK177)</f>
        <v>4981700</v>
      </c>
    </row>
    <row r="123" spans="1:65" s="2" customFormat="1" ht="55.5" customHeight="1" x14ac:dyDescent="0.2">
      <c r="A123" s="29"/>
      <c r="B123" s="145"/>
      <c r="C123" s="146" t="s">
        <v>85</v>
      </c>
      <c r="D123" s="146" t="s">
        <v>129</v>
      </c>
      <c r="E123" s="147" t="s">
        <v>130</v>
      </c>
      <c r="F123" s="148" t="s">
        <v>131</v>
      </c>
      <c r="G123" s="149" t="s">
        <v>132</v>
      </c>
      <c r="H123" s="150">
        <v>3</v>
      </c>
      <c r="I123" s="151"/>
      <c r="J123" s="152">
        <f t="shared" ref="J123:J154" si="0">ROUND(I123*H123,2)</f>
        <v>0</v>
      </c>
      <c r="K123" s="148" t="s">
        <v>133</v>
      </c>
      <c r="L123" s="30"/>
      <c r="M123" s="153" t="s">
        <v>1</v>
      </c>
      <c r="N123" s="154" t="s">
        <v>42</v>
      </c>
      <c r="O123" s="55"/>
      <c r="P123" s="155">
        <f t="shared" ref="P123:P154" si="1">O123*H123</f>
        <v>0</v>
      </c>
      <c r="Q123" s="155">
        <v>0</v>
      </c>
      <c r="R123" s="155">
        <f t="shared" ref="R123:R154" si="2">Q123*H123</f>
        <v>0</v>
      </c>
      <c r="S123" s="155">
        <v>0</v>
      </c>
      <c r="T123" s="156">
        <f t="shared" ref="T123:T154" si="3">S123*H123</f>
        <v>0</v>
      </c>
      <c r="U123" s="29"/>
      <c r="V123" s="29"/>
      <c r="W123" s="29"/>
      <c r="X123" s="29"/>
      <c r="Y123" s="29"/>
      <c r="Z123" s="29"/>
      <c r="AA123" s="29"/>
      <c r="AB123" s="29"/>
      <c r="AC123" s="29"/>
      <c r="AD123" s="29"/>
      <c r="AE123" s="29"/>
      <c r="AR123" s="157" t="s">
        <v>134</v>
      </c>
      <c r="AT123" s="157" t="s">
        <v>129</v>
      </c>
      <c r="AU123" s="157" t="s">
        <v>87</v>
      </c>
      <c r="AY123" s="14" t="s">
        <v>126</v>
      </c>
      <c r="BE123" s="158">
        <f t="shared" ref="BE123:BE154" si="4">IF(N123="základní",J123,0)</f>
        <v>0</v>
      </c>
      <c r="BF123" s="158">
        <f t="shared" ref="BF123:BF154" si="5">IF(N123="snížená",J123,0)</f>
        <v>0</v>
      </c>
      <c r="BG123" s="158">
        <f t="shared" ref="BG123:BG154" si="6">IF(N123="zákl. přenesená",J123,0)</f>
        <v>0</v>
      </c>
      <c r="BH123" s="158">
        <f t="shared" ref="BH123:BH154" si="7">IF(N123="sníž. přenesená",J123,0)</f>
        <v>0</v>
      </c>
      <c r="BI123" s="158">
        <f t="shared" ref="BI123:BI154" si="8">IF(N123="nulová",J123,0)</f>
        <v>0</v>
      </c>
      <c r="BJ123" s="14" t="s">
        <v>85</v>
      </c>
      <c r="BK123" s="158">
        <f t="shared" ref="BK123:BK154" si="9">ROUND(I123*H123,2)</f>
        <v>0</v>
      </c>
      <c r="BL123" s="14" t="s">
        <v>134</v>
      </c>
      <c r="BM123" s="157" t="s">
        <v>135</v>
      </c>
    </row>
    <row r="124" spans="1:65" s="2" customFormat="1" ht="49.15" customHeight="1" x14ac:dyDescent="0.2">
      <c r="A124" s="29"/>
      <c r="B124" s="145"/>
      <c r="C124" s="146" t="s">
        <v>87</v>
      </c>
      <c r="D124" s="146" t="s">
        <v>129</v>
      </c>
      <c r="E124" s="147" t="s">
        <v>136</v>
      </c>
      <c r="F124" s="148" t="s">
        <v>137</v>
      </c>
      <c r="G124" s="149" t="s">
        <v>132</v>
      </c>
      <c r="H124" s="150">
        <v>8</v>
      </c>
      <c r="I124" s="151"/>
      <c r="J124" s="152">
        <f t="shared" si="0"/>
        <v>0</v>
      </c>
      <c r="K124" s="148" t="s">
        <v>133</v>
      </c>
      <c r="L124" s="30"/>
      <c r="M124" s="153" t="s">
        <v>1</v>
      </c>
      <c r="N124" s="154" t="s">
        <v>42</v>
      </c>
      <c r="O124" s="55"/>
      <c r="P124" s="155">
        <f t="shared" si="1"/>
        <v>0</v>
      </c>
      <c r="Q124" s="155">
        <v>0</v>
      </c>
      <c r="R124" s="155">
        <f t="shared" si="2"/>
        <v>0</v>
      </c>
      <c r="S124" s="155">
        <v>0</v>
      </c>
      <c r="T124" s="156">
        <f t="shared" si="3"/>
        <v>0</v>
      </c>
      <c r="U124" s="29"/>
      <c r="V124" s="29"/>
      <c r="W124" s="29"/>
      <c r="X124" s="29"/>
      <c r="Y124" s="29"/>
      <c r="Z124" s="29"/>
      <c r="AA124" s="29"/>
      <c r="AB124" s="29"/>
      <c r="AC124" s="29"/>
      <c r="AD124" s="29"/>
      <c r="AE124" s="29"/>
      <c r="AR124" s="157" t="s">
        <v>134</v>
      </c>
      <c r="AT124" s="157" t="s">
        <v>129</v>
      </c>
      <c r="AU124" s="157" t="s">
        <v>87</v>
      </c>
      <c r="AY124" s="14" t="s">
        <v>126</v>
      </c>
      <c r="BE124" s="158">
        <f t="shared" si="4"/>
        <v>0</v>
      </c>
      <c r="BF124" s="158">
        <f t="shared" si="5"/>
        <v>0</v>
      </c>
      <c r="BG124" s="158">
        <f t="shared" si="6"/>
        <v>0</v>
      </c>
      <c r="BH124" s="158">
        <f t="shared" si="7"/>
        <v>0</v>
      </c>
      <c r="BI124" s="158">
        <f t="shared" si="8"/>
        <v>0</v>
      </c>
      <c r="BJ124" s="14" t="s">
        <v>85</v>
      </c>
      <c r="BK124" s="158">
        <f t="shared" si="9"/>
        <v>0</v>
      </c>
      <c r="BL124" s="14" t="s">
        <v>134</v>
      </c>
      <c r="BM124" s="157" t="s">
        <v>138</v>
      </c>
    </row>
    <row r="125" spans="1:65" s="2" customFormat="1" ht="49.15" customHeight="1" x14ac:dyDescent="0.2">
      <c r="A125" s="29"/>
      <c r="B125" s="145"/>
      <c r="C125" s="146" t="s">
        <v>139</v>
      </c>
      <c r="D125" s="146" t="s">
        <v>129</v>
      </c>
      <c r="E125" s="147" t="s">
        <v>140</v>
      </c>
      <c r="F125" s="148" t="s">
        <v>141</v>
      </c>
      <c r="G125" s="149" t="s">
        <v>132</v>
      </c>
      <c r="H125" s="150">
        <v>32</v>
      </c>
      <c r="I125" s="151"/>
      <c r="J125" s="152">
        <f t="shared" si="0"/>
        <v>0</v>
      </c>
      <c r="K125" s="148" t="s">
        <v>133</v>
      </c>
      <c r="L125" s="30"/>
      <c r="M125" s="153" t="s">
        <v>1</v>
      </c>
      <c r="N125" s="154" t="s">
        <v>42</v>
      </c>
      <c r="O125" s="55"/>
      <c r="P125" s="155">
        <f t="shared" si="1"/>
        <v>0</v>
      </c>
      <c r="Q125" s="155">
        <v>0</v>
      </c>
      <c r="R125" s="155">
        <f t="shared" si="2"/>
        <v>0</v>
      </c>
      <c r="S125" s="155">
        <v>0</v>
      </c>
      <c r="T125" s="156">
        <f t="shared" si="3"/>
        <v>0</v>
      </c>
      <c r="U125" s="29"/>
      <c r="V125" s="29"/>
      <c r="W125" s="29"/>
      <c r="X125" s="29"/>
      <c r="Y125" s="29"/>
      <c r="Z125" s="29"/>
      <c r="AA125" s="29"/>
      <c r="AB125" s="29"/>
      <c r="AC125" s="29"/>
      <c r="AD125" s="29"/>
      <c r="AE125" s="29"/>
      <c r="AR125" s="157" t="s">
        <v>134</v>
      </c>
      <c r="AT125" s="157" t="s">
        <v>129</v>
      </c>
      <c r="AU125" s="157" t="s">
        <v>87</v>
      </c>
      <c r="AY125" s="14" t="s">
        <v>126</v>
      </c>
      <c r="BE125" s="158">
        <f t="shared" si="4"/>
        <v>0</v>
      </c>
      <c r="BF125" s="158">
        <f t="shared" si="5"/>
        <v>0</v>
      </c>
      <c r="BG125" s="158">
        <f t="shared" si="6"/>
        <v>0</v>
      </c>
      <c r="BH125" s="158">
        <f t="shared" si="7"/>
        <v>0</v>
      </c>
      <c r="BI125" s="158">
        <f t="shared" si="8"/>
        <v>0</v>
      </c>
      <c r="BJ125" s="14" t="s">
        <v>85</v>
      </c>
      <c r="BK125" s="158">
        <f t="shared" si="9"/>
        <v>0</v>
      </c>
      <c r="BL125" s="14" t="s">
        <v>134</v>
      </c>
      <c r="BM125" s="157" t="s">
        <v>142</v>
      </c>
    </row>
    <row r="126" spans="1:65" s="2" customFormat="1" ht="49.15" customHeight="1" x14ac:dyDescent="0.2">
      <c r="A126" s="29"/>
      <c r="B126" s="145"/>
      <c r="C126" s="146" t="s">
        <v>134</v>
      </c>
      <c r="D126" s="146" t="s">
        <v>129</v>
      </c>
      <c r="E126" s="147" t="s">
        <v>143</v>
      </c>
      <c r="F126" s="148" t="s">
        <v>144</v>
      </c>
      <c r="G126" s="149" t="s">
        <v>132</v>
      </c>
      <c r="H126" s="150">
        <v>2</v>
      </c>
      <c r="I126" s="151"/>
      <c r="J126" s="152">
        <f t="shared" si="0"/>
        <v>0</v>
      </c>
      <c r="K126" s="148" t="s">
        <v>133</v>
      </c>
      <c r="L126" s="30"/>
      <c r="M126" s="153" t="s">
        <v>1</v>
      </c>
      <c r="N126" s="154" t="s">
        <v>42</v>
      </c>
      <c r="O126" s="55"/>
      <c r="P126" s="155">
        <f t="shared" si="1"/>
        <v>0</v>
      </c>
      <c r="Q126" s="155">
        <v>0</v>
      </c>
      <c r="R126" s="155">
        <f t="shared" si="2"/>
        <v>0</v>
      </c>
      <c r="S126" s="155">
        <v>0</v>
      </c>
      <c r="T126" s="156">
        <f t="shared" si="3"/>
        <v>0</v>
      </c>
      <c r="U126" s="29"/>
      <c r="V126" s="29"/>
      <c r="W126" s="29"/>
      <c r="X126" s="29"/>
      <c r="Y126" s="29"/>
      <c r="Z126" s="29"/>
      <c r="AA126" s="29"/>
      <c r="AB126" s="29"/>
      <c r="AC126" s="29"/>
      <c r="AD126" s="29"/>
      <c r="AE126" s="29"/>
      <c r="AR126" s="157" t="s">
        <v>134</v>
      </c>
      <c r="AT126" s="157" t="s">
        <v>129</v>
      </c>
      <c r="AU126" s="157" t="s">
        <v>87</v>
      </c>
      <c r="AY126" s="14" t="s">
        <v>126</v>
      </c>
      <c r="BE126" s="158">
        <f t="shared" si="4"/>
        <v>0</v>
      </c>
      <c r="BF126" s="158">
        <f t="shared" si="5"/>
        <v>0</v>
      </c>
      <c r="BG126" s="158">
        <f t="shared" si="6"/>
        <v>0</v>
      </c>
      <c r="BH126" s="158">
        <f t="shared" si="7"/>
        <v>0</v>
      </c>
      <c r="BI126" s="158">
        <f t="shared" si="8"/>
        <v>0</v>
      </c>
      <c r="BJ126" s="14" t="s">
        <v>85</v>
      </c>
      <c r="BK126" s="158">
        <f t="shared" si="9"/>
        <v>0</v>
      </c>
      <c r="BL126" s="14" t="s">
        <v>134</v>
      </c>
      <c r="BM126" s="157" t="s">
        <v>145</v>
      </c>
    </row>
    <row r="127" spans="1:65" s="2" customFormat="1" ht="78" customHeight="1" x14ac:dyDescent="0.2">
      <c r="A127" s="29"/>
      <c r="B127" s="145"/>
      <c r="C127" s="146" t="s">
        <v>127</v>
      </c>
      <c r="D127" s="146" t="s">
        <v>129</v>
      </c>
      <c r="E127" s="147" t="s">
        <v>146</v>
      </c>
      <c r="F127" s="148" t="s">
        <v>147</v>
      </c>
      <c r="G127" s="149" t="s">
        <v>148</v>
      </c>
      <c r="H127" s="150">
        <v>20.728999999999999</v>
      </c>
      <c r="I127" s="151"/>
      <c r="J127" s="152">
        <f t="shared" si="0"/>
        <v>0</v>
      </c>
      <c r="K127" s="148" t="s">
        <v>133</v>
      </c>
      <c r="L127" s="30"/>
      <c r="M127" s="153" t="s">
        <v>1</v>
      </c>
      <c r="N127" s="154" t="s">
        <v>42</v>
      </c>
      <c r="O127" s="55"/>
      <c r="P127" s="155">
        <f t="shared" si="1"/>
        <v>0</v>
      </c>
      <c r="Q127" s="155">
        <v>0</v>
      </c>
      <c r="R127" s="155">
        <f t="shared" si="2"/>
        <v>0</v>
      </c>
      <c r="S127" s="155">
        <v>0</v>
      </c>
      <c r="T127" s="156">
        <f t="shared" si="3"/>
        <v>0</v>
      </c>
      <c r="U127" s="29"/>
      <c r="V127" s="29"/>
      <c r="W127" s="29"/>
      <c r="X127" s="29"/>
      <c r="Y127" s="29"/>
      <c r="Z127" s="29"/>
      <c r="AA127" s="29"/>
      <c r="AB127" s="29"/>
      <c r="AC127" s="29"/>
      <c r="AD127" s="29"/>
      <c r="AE127" s="29"/>
      <c r="AR127" s="157" t="s">
        <v>134</v>
      </c>
      <c r="AT127" s="157" t="s">
        <v>129</v>
      </c>
      <c r="AU127" s="157" t="s">
        <v>87</v>
      </c>
      <c r="AY127" s="14" t="s">
        <v>126</v>
      </c>
      <c r="BE127" s="158">
        <f t="shared" si="4"/>
        <v>0</v>
      </c>
      <c r="BF127" s="158">
        <f t="shared" si="5"/>
        <v>0</v>
      </c>
      <c r="BG127" s="158">
        <f t="shared" si="6"/>
        <v>0</v>
      </c>
      <c r="BH127" s="158">
        <f t="shared" si="7"/>
        <v>0</v>
      </c>
      <c r="BI127" s="158">
        <f t="shared" si="8"/>
        <v>0</v>
      </c>
      <c r="BJ127" s="14" t="s">
        <v>85</v>
      </c>
      <c r="BK127" s="158">
        <f t="shared" si="9"/>
        <v>0</v>
      </c>
      <c r="BL127" s="14" t="s">
        <v>134</v>
      </c>
      <c r="BM127" s="157" t="s">
        <v>149</v>
      </c>
    </row>
    <row r="128" spans="1:65" s="2" customFormat="1" ht="66.75" customHeight="1" x14ac:dyDescent="0.2">
      <c r="A128" s="29"/>
      <c r="B128" s="145"/>
      <c r="C128" s="146" t="s">
        <v>150</v>
      </c>
      <c r="D128" s="146" t="s">
        <v>129</v>
      </c>
      <c r="E128" s="147" t="s">
        <v>151</v>
      </c>
      <c r="F128" s="148" t="s">
        <v>152</v>
      </c>
      <c r="G128" s="149" t="s">
        <v>153</v>
      </c>
      <c r="H128" s="150">
        <v>66.459999999999994</v>
      </c>
      <c r="I128" s="151"/>
      <c r="J128" s="152">
        <f t="shared" si="0"/>
        <v>0</v>
      </c>
      <c r="K128" s="148" t="s">
        <v>133</v>
      </c>
      <c r="L128" s="30"/>
      <c r="M128" s="153" t="s">
        <v>1</v>
      </c>
      <c r="N128" s="154" t="s">
        <v>42</v>
      </c>
      <c r="O128" s="55"/>
      <c r="P128" s="155">
        <f t="shared" si="1"/>
        <v>0</v>
      </c>
      <c r="Q128" s="155">
        <v>0</v>
      </c>
      <c r="R128" s="155">
        <f t="shared" si="2"/>
        <v>0</v>
      </c>
      <c r="S128" s="155">
        <v>0</v>
      </c>
      <c r="T128" s="156">
        <f t="shared" si="3"/>
        <v>0</v>
      </c>
      <c r="U128" s="29"/>
      <c r="V128" s="29"/>
      <c r="W128" s="29"/>
      <c r="X128" s="29"/>
      <c r="Y128" s="29"/>
      <c r="Z128" s="29"/>
      <c r="AA128" s="29"/>
      <c r="AB128" s="29"/>
      <c r="AC128" s="29"/>
      <c r="AD128" s="29"/>
      <c r="AE128" s="29"/>
      <c r="AR128" s="157" t="s">
        <v>134</v>
      </c>
      <c r="AT128" s="157" t="s">
        <v>129</v>
      </c>
      <c r="AU128" s="157" t="s">
        <v>87</v>
      </c>
      <c r="AY128" s="14" t="s">
        <v>126</v>
      </c>
      <c r="BE128" s="158">
        <f t="shared" si="4"/>
        <v>0</v>
      </c>
      <c r="BF128" s="158">
        <f t="shared" si="5"/>
        <v>0</v>
      </c>
      <c r="BG128" s="158">
        <f t="shared" si="6"/>
        <v>0</v>
      </c>
      <c r="BH128" s="158">
        <f t="shared" si="7"/>
        <v>0</v>
      </c>
      <c r="BI128" s="158">
        <f t="shared" si="8"/>
        <v>0</v>
      </c>
      <c r="BJ128" s="14" t="s">
        <v>85</v>
      </c>
      <c r="BK128" s="158">
        <f t="shared" si="9"/>
        <v>0</v>
      </c>
      <c r="BL128" s="14" t="s">
        <v>134</v>
      </c>
      <c r="BM128" s="157" t="s">
        <v>154</v>
      </c>
    </row>
    <row r="129" spans="1:65" s="2" customFormat="1" ht="90" customHeight="1" x14ac:dyDescent="0.2">
      <c r="A129" s="29"/>
      <c r="B129" s="145"/>
      <c r="C129" s="146" t="s">
        <v>155</v>
      </c>
      <c r="D129" s="146" t="s">
        <v>129</v>
      </c>
      <c r="E129" s="147" t="s">
        <v>156</v>
      </c>
      <c r="F129" s="148" t="s">
        <v>157</v>
      </c>
      <c r="G129" s="149" t="s">
        <v>158</v>
      </c>
      <c r="H129" s="150">
        <v>1.7999999999999999E-2</v>
      </c>
      <c r="I129" s="151"/>
      <c r="J129" s="152">
        <f t="shared" si="0"/>
        <v>0</v>
      </c>
      <c r="K129" s="148" t="s">
        <v>133</v>
      </c>
      <c r="L129" s="30"/>
      <c r="M129" s="153" t="s">
        <v>1</v>
      </c>
      <c r="N129" s="154" t="s">
        <v>42</v>
      </c>
      <c r="O129" s="55"/>
      <c r="P129" s="155">
        <f t="shared" si="1"/>
        <v>0</v>
      </c>
      <c r="Q129" s="155">
        <v>0</v>
      </c>
      <c r="R129" s="155">
        <f t="shared" si="2"/>
        <v>0</v>
      </c>
      <c r="S129" s="155">
        <v>0</v>
      </c>
      <c r="T129" s="156">
        <f t="shared" si="3"/>
        <v>0</v>
      </c>
      <c r="U129" s="29"/>
      <c r="V129" s="29"/>
      <c r="W129" s="29"/>
      <c r="X129" s="29"/>
      <c r="Y129" s="29"/>
      <c r="Z129" s="29"/>
      <c r="AA129" s="29"/>
      <c r="AB129" s="29"/>
      <c r="AC129" s="29"/>
      <c r="AD129" s="29"/>
      <c r="AE129" s="29"/>
      <c r="AR129" s="157" t="s">
        <v>134</v>
      </c>
      <c r="AT129" s="157" t="s">
        <v>129</v>
      </c>
      <c r="AU129" s="157" t="s">
        <v>87</v>
      </c>
      <c r="AY129" s="14" t="s">
        <v>126</v>
      </c>
      <c r="BE129" s="158">
        <f t="shared" si="4"/>
        <v>0</v>
      </c>
      <c r="BF129" s="158">
        <f t="shared" si="5"/>
        <v>0</v>
      </c>
      <c r="BG129" s="158">
        <f t="shared" si="6"/>
        <v>0</v>
      </c>
      <c r="BH129" s="158">
        <f t="shared" si="7"/>
        <v>0</v>
      </c>
      <c r="BI129" s="158">
        <f t="shared" si="8"/>
        <v>0</v>
      </c>
      <c r="BJ129" s="14" t="s">
        <v>85</v>
      </c>
      <c r="BK129" s="158">
        <f t="shared" si="9"/>
        <v>0</v>
      </c>
      <c r="BL129" s="14" t="s">
        <v>134</v>
      </c>
      <c r="BM129" s="157" t="s">
        <v>159</v>
      </c>
    </row>
    <row r="130" spans="1:65" s="2" customFormat="1" ht="44.25" customHeight="1" x14ac:dyDescent="0.2">
      <c r="A130" s="29"/>
      <c r="B130" s="145"/>
      <c r="C130" s="146" t="s">
        <v>160</v>
      </c>
      <c r="D130" s="146" t="s">
        <v>129</v>
      </c>
      <c r="E130" s="147" t="s">
        <v>161</v>
      </c>
      <c r="F130" s="148" t="s">
        <v>162</v>
      </c>
      <c r="G130" s="149" t="s">
        <v>132</v>
      </c>
      <c r="H130" s="150">
        <v>68</v>
      </c>
      <c r="I130" s="151"/>
      <c r="J130" s="152">
        <f t="shared" si="0"/>
        <v>0</v>
      </c>
      <c r="K130" s="148" t="s">
        <v>133</v>
      </c>
      <c r="L130" s="30"/>
      <c r="M130" s="153" t="s">
        <v>1</v>
      </c>
      <c r="N130" s="154" t="s">
        <v>42</v>
      </c>
      <c r="O130" s="55"/>
      <c r="P130" s="155">
        <f t="shared" si="1"/>
        <v>0</v>
      </c>
      <c r="Q130" s="155">
        <v>0</v>
      </c>
      <c r="R130" s="155">
        <f t="shared" si="2"/>
        <v>0</v>
      </c>
      <c r="S130" s="155">
        <v>0</v>
      </c>
      <c r="T130" s="156">
        <f t="shared" si="3"/>
        <v>0</v>
      </c>
      <c r="U130" s="29"/>
      <c r="V130" s="29"/>
      <c r="W130" s="29"/>
      <c r="X130" s="29"/>
      <c r="Y130" s="29"/>
      <c r="Z130" s="29"/>
      <c r="AA130" s="29"/>
      <c r="AB130" s="29"/>
      <c r="AC130" s="29"/>
      <c r="AD130" s="29"/>
      <c r="AE130" s="29"/>
      <c r="AR130" s="157" t="s">
        <v>134</v>
      </c>
      <c r="AT130" s="157" t="s">
        <v>129</v>
      </c>
      <c r="AU130" s="157" t="s">
        <v>87</v>
      </c>
      <c r="AY130" s="14" t="s">
        <v>126</v>
      </c>
      <c r="BE130" s="158">
        <f t="shared" si="4"/>
        <v>0</v>
      </c>
      <c r="BF130" s="158">
        <f t="shared" si="5"/>
        <v>0</v>
      </c>
      <c r="BG130" s="158">
        <f t="shared" si="6"/>
        <v>0</v>
      </c>
      <c r="BH130" s="158">
        <f t="shared" si="7"/>
        <v>0</v>
      </c>
      <c r="BI130" s="158">
        <f t="shared" si="8"/>
        <v>0</v>
      </c>
      <c r="BJ130" s="14" t="s">
        <v>85</v>
      </c>
      <c r="BK130" s="158">
        <f t="shared" si="9"/>
        <v>0</v>
      </c>
      <c r="BL130" s="14" t="s">
        <v>134</v>
      </c>
      <c r="BM130" s="157" t="s">
        <v>163</v>
      </c>
    </row>
    <row r="131" spans="1:65" s="2" customFormat="1" ht="180.75" customHeight="1" x14ac:dyDescent="0.2">
      <c r="A131" s="29"/>
      <c r="B131" s="145"/>
      <c r="C131" s="146" t="s">
        <v>164</v>
      </c>
      <c r="D131" s="146" t="s">
        <v>129</v>
      </c>
      <c r="E131" s="147" t="s">
        <v>165</v>
      </c>
      <c r="F131" s="148" t="s">
        <v>166</v>
      </c>
      <c r="G131" s="149" t="s">
        <v>153</v>
      </c>
      <c r="H131" s="150">
        <v>66.459999999999994</v>
      </c>
      <c r="I131" s="151"/>
      <c r="J131" s="152">
        <f t="shared" si="0"/>
        <v>0</v>
      </c>
      <c r="K131" s="148" t="s">
        <v>133</v>
      </c>
      <c r="L131" s="30"/>
      <c r="M131" s="153" t="s">
        <v>1</v>
      </c>
      <c r="N131" s="154" t="s">
        <v>42</v>
      </c>
      <c r="O131" s="55"/>
      <c r="P131" s="155">
        <f t="shared" si="1"/>
        <v>0</v>
      </c>
      <c r="Q131" s="155">
        <v>0</v>
      </c>
      <c r="R131" s="155">
        <f t="shared" si="2"/>
        <v>0</v>
      </c>
      <c r="S131" s="155">
        <v>0</v>
      </c>
      <c r="T131" s="156">
        <f t="shared" si="3"/>
        <v>0</v>
      </c>
      <c r="U131" s="29"/>
      <c r="V131" s="29"/>
      <c r="W131" s="29"/>
      <c r="X131" s="29"/>
      <c r="Y131" s="29"/>
      <c r="Z131" s="29"/>
      <c r="AA131" s="29"/>
      <c r="AB131" s="29"/>
      <c r="AC131" s="29"/>
      <c r="AD131" s="29"/>
      <c r="AE131" s="29"/>
      <c r="AR131" s="157" t="s">
        <v>134</v>
      </c>
      <c r="AT131" s="157" t="s">
        <v>129</v>
      </c>
      <c r="AU131" s="157" t="s">
        <v>87</v>
      </c>
      <c r="AY131" s="14" t="s">
        <v>126</v>
      </c>
      <c r="BE131" s="158">
        <f t="shared" si="4"/>
        <v>0</v>
      </c>
      <c r="BF131" s="158">
        <f t="shared" si="5"/>
        <v>0</v>
      </c>
      <c r="BG131" s="158">
        <f t="shared" si="6"/>
        <v>0</v>
      </c>
      <c r="BH131" s="158">
        <f t="shared" si="7"/>
        <v>0</v>
      </c>
      <c r="BI131" s="158">
        <f t="shared" si="8"/>
        <v>0</v>
      </c>
      <c r="BJ131" s="14" t="s">
        <v>85</v>
      </c>
      <c r="BK131" s="158">
        <f t="shared" si="9"/>
        <v>0</v>
      </c>
      <c r="BL131" s="14" t="s">
        <v>134</v>
      </c>
      <c r="BM131" s="157" t="s">
        <v>167</v>
      </c>
    </row>
    <row r="132" spans="1:65" s="2" customFormat="1" ht="180.75" customHeight="1" x14ac:dyDescent="0.2">
      <c r="A132" s="29"/>
      <c r="B132" s="145"/>
      <c r="C132" s="146" t="s">
        <v>168</v>
      </c>
      <c r="D132" s="146" t="s">
        <v>129</v>
      </c>
      <c r="E132" s="147" t="s">
        <v>169</v>
      </c>
      <c r="F132" s="148" t="s">
        <v>170</v>
      </c>
      <c r="G132" s="149" t="s">
        <v>158</v>
      </c>
      <c r="H132" s="150">
        <v>1.7999999999999999E-2</v>
      </c>
      <c r="I132" s="151"/>
      <c r="J132" s="152">
        <f t="shared" si="0"/>
        <v>0</v>
      </c>
      <c r="K132" s="148" t="s">
        <v>133</v>
      </c>
      <c r="L132" s="30"/>
      <c r="M132" s="153" t="s">
        <v>1</v>
      </c>
      <c r="N132" s="154" t="s">
        <v>42</v>
      </c>
      <c r="O132" s="55"/>
      <c r="P132" s="155">
        <f t="shared" si="1"/>
        <v>0</v>
      </c>
      <c r="Q132" s="155">
        <v>0</v>
      </c>
      <c r="R132" s="155">
        <f t="shared" si="2"/>
        <v>0</v>
      </c>
      <c r="S132" s="155">
        <v>0</v>
      </c>
      <c r="T132" s="156">
        <f t="shared" si="3"/>
        <v>0</v>
      </c>
      <c r="U132" s="29"/>
      <c r="V132" s="29"/>
      <c r="W132" s="29"/>
      <c r="X132" s="29"/>
      <c r="Y132" s="29"/>
      <c r="Z132" s="29"/>
      <c r="AA132" s="29"/>
      <c r="AB132" s="29"/>
      <c r="AC132" s="29"/>
      <c r="AD132" s="29"/>
      <c r="AE132" s="29"/>
      <c r="AR132" s="157" t="s">
        <v>134</v>
      </c>
      <c r="AT132" s="157" t="s">
        <v>129</v>
      </c>
      <c r="AU132" s="157" t="s">
        <v>87</v>
      </c>
      <c r="AY132" s="14" t="s">
        <v>126</v>
      </c>
      <c r="BE132" s="158">
        <f t="shared" si="4"/>
        <v>0</v>
      </c>
      <c r="BF132" s="158">
        <f t="shared" si="5"/>
        <v>0</v>
      </c>
      <c r="BG132" s="158">
        <f t="shared" si="6"/>
        <v>0</v>
      </c>
      <c r="BH132" s="158">
        <f t="shared" si="7"/>
        <v>0</v>
      </c>
      <c r="BI132" s="158">
        <f t="shared" si="8"/>
        <v>0</v>
      </c>
      <c r="BJ132" s="14" t="s">
        <v>85</v>
      </c>
      <c r="BK132" s="158">
        <f t="shared" si="9"/>
        <v>0</v>
      </c>
      <c r="BL132" s="14" t="s">
        <v>134</v>
      </c>
      <c r="BM132" s="157" t="s">
        <v>171</v>
      </c>
    </row>
    <row r="133" spans="1:65" s="2" customFormat="1" ht="76.349999999999994" customHeight="1" x14ac:dyDescent="0.2">
      <c r="A133" s="29"/>
      <c r="B133" s="145"/>
      <c r="C133" s="146" t="s">
        <v>172</v>
      </c>
      <c r="D133" s="146" t="s">
        <v>129</v>
      </c>
      <c r="E133" s="147" t="s">
        <v>173</v>
      </c>
      <c r="F133" s="148" t="s">
        <v>174</v>
      </c>
      <c r="G133" s="149" t="s">
        <v>175</v>
      </c>
      <c r="H133" s="150">
        <v>120</v>
      </c>
      <c r="I133" s="151"/>
      <c r="J133" s="152">
        <f t="shared" si="0"/>
        <v>0</v>
      </c>
      <c r="K133" s="148" t="s">
        <v>133</v>
      </c>
      <c r="L133" s="30"/>
      <c r="M133" s="153" t="s">
        <v>1</v>
      </c>
      <c r="N133" s="154" t="s">
        <v>42</v>
      </c>
      <c r="O133" s="55"/>
      <c r="P133" s="155">
        <f t="shared" si="1"/>
        <v>0</v>
      </c>
      <c r="Q133" s="155">
        <v>0</v>
      </c>
      <c r="R133" s="155">
        <f t="shared" si="2"/>
        <v>0</v>
      </c>
      <c r="S133" s="155">
        <v>0</v>
      </c>
      <c r="T133" s="156">
        <f t="shared" si="3"/>
        <v>0</v>
      </c>
      <c r="U133" s="29"/>
      <c r="V133" s="29"/>
      <c r="W133" s="29"/>
      <c r="X133" s="29"/>
      <c r="Y133" s="29"/>
      <c r="Z133" s="29"/>
      <c r="AA133" s="29"/>
      <c r="AB133" s="29"/>
      <c r="AC133" s="29"/>
      <c r="AD133" s="29"/>
      <c r="AE133" s="29"/>
      <c r="AR133" s="157" t="s">
        <v>134</v>
      </c>
      <c r="AT133" s="157" t="s">
        <v>129</v>
      </c>
      <c r="AU133" s="157" t="s">
        <v>87</v>
      </c>
      <c r="AY133" s="14" t="s">
        <v>126</v>
      </c>
      <c r="BE133" s="158">
        <f t="shared" si="4"/>
        <v>0</v>
      </c>
      <c r="BF133" s="158">
        <f t="shared" si="5"/>
        <v>0</v>
      </c>
      <c r="BG133" s="158">
        <f t="shared" si="6"/>
        <v>0</v>
      </c>
      <c r="BH133" s="158">
        <f t="shared" si="7"/>
        <v>0</v>
      </c>
      <c r="BI133" s="158">
        <f t="shared" si="8"/>
        <v>0</v>
      </c>
      <c r="BJ133" s="14" t="s">
        <v>85</v>
      </c>
      <c r="BK133" s="158">
        <f t="shared" si="9"/>
        <v>0</v>
      </c>
      <c r="BL133" s="14" t="s">
        <v>134</v>
      </c>
      <c r="BM133" s="157" t="s">
        <v>176</v>
      </c>
    </row>
    <row r="134" spans="1:65" s="2" customFormat="1" ht="76.349999999999994" customHeight="1" x14ac:dyDescent="0.2">
      <c r="A134" s="29"/>
      <c r="B134" s="145"/>
      <c r="C134" s="146" t="s">
        <v>177</v>
      </c>
      <c r="D134" s="146" t="s">
        <v>129</v>
      </c>
      <c r="E134" s="147" t="s">
        <v>178</v>
      </c>
      <c r="F134" s="148" t="s">
        <v>179</v>
      </c>
      <c r="G134" s="149" t="s">
        <v>175</v>
      </c>
      <c r="H134" s="150">
        <v>30</v>
      </c>
      <c r="I134" s="151"/>
      <c r="J134" s="152">
        <f t="shared" si="0"/>
        <v>0</v>
      </c>
      <c r="K134" s="148" t="s">
        <v>133</v>
      </c>
      <c r="L134" s="30"/>
      <c r="M134" s="153" t="s">
        <v>1</v>
      </c>
      <c r="N134" s="154" t="s">
        <v>42</v>
      </c>
      <c r="O134" s="55"/>
      <c r="P134" s="155">
        <f t="shared" si="1"/>
        <v>0</v>
      </c>
      <c r="Q134" s="155">
        <v>0</v>
      </c>
      <c r="R134" s="155">
        <f t="shared" si="2"/>
        <v>0</v>
      </c>
      <c r="S134" s="155">
        <v>0</v>
      </c>
      <c r="T134" s="156">
        <f t="shared" si="3"/>
        <v>0</v>
      </c>
      <c r="U134" s="29"/>
      <c r="V134" s="29"/>
      <c r="W134" s="29"/>
      <c r="X134" s="29"/>
      <c r="Y134" s="29"/>
      <c r="Z134" s="29"/>
      <c r="AA134" s="29"/>
      <c r="AB134" s="29"/>
      <c r="AC134" s="29"/>
      <c r="AD134" s="29"/>
      <c r="AE134" s="29"/>
      <c r="AR134" s="157" t="s">
        <v>134</v>
      </c>
      <c r="AT134" s="157" t="s">
        <v>129</v>
      </c>
      <c r="AU134" s="157" t="s">
        <v>87</v>
      </c>
      <c r="AY134" s="14" t="s">
        <v>126</v>
      </c>
      <c r="BE134" s="158">
        <f t="shared" si="4"/>
        <v>0</v>
      </c>
      <c r="BF134" s="158">
        <f t="shared" si="5"/>
        <v>0</v>
      </c>
      <c r="BG134" s="158">
        <f t="shared" si="6"/>
        <v>0</v>
      </c>
      <c r="BH134" s="158">
        <f t="shared" si="7"/>
        <v>0</v>
      </c>
      <c r="BI134" s="158">
        <f t="shared" si="8"/>
        <v>0</v>
      </c>
      <c r="BJ134" s="14" t="s">
        <v>85</v>
      </c>
      <c r="BK134" s="158">
        <f t="shared" si="9"/>
        <v>0</v>
      </c>
      <c r="BL134" s="14" t="s">
        <v>134</v>
      </c>
      <c r="BM134" s="157" t="s">
        <v>180</v>
      </c>
    </row>
    <row r="135" spans="1:65" s="2" customFormat="1" ht="16.5" customHeight="1" x14ac:dyDescent="0.2">
      <c r="A135" s="29"/>
      <c r="B135" s="145"/>
      <c r="C135" s="159" t="s">
        <v>181</v>
      </c>
      <c r="D135" s="159" t="s">
        <v>182</v>
      </c>
      <c r="E135" s="160" t="s">
        <v>183</v>
      </c>
      <c r="F135" s="161" t="s">
        <v>184</v>
      </c>
      <c r="G135" s="162" t="s">
        <v>148</v>
      </c>
      <c r="H135" s="163">
        <v>250</v>
      </c>
      <c r="I135" s="164"/>
      <c r="J135" s="165">
        <f t="shared" si="0"/>
        <v>0</v>
      </c>
      <c r="K135" s="161" t="s">
        <v>133</v>
      </c>
      <c r="L135" s="166"/>
      <c r="M135" s="167" t="s">
        <v>1</v>
      </c>
      <c r="N135" s="168" t="s">
        <v>42</v>
      </c>
      <c r="O135" s="55"/>
      <c r="P135" s="155">
        <f t="shared" si="1"/>
        <v>0</v>
      </c>
      <c r="Q135" s="155">
        <v>1</v>
      </c>
      <c r="R135" s="155">
        <f t="shared" si="2"/>
        <v>250</v>
      </c>
      <c r="S135" s="155">
        <v>0</v>
      </c>
      <c r="T135" s="156">
        <f t="shared" si="3"/>
        <v>0</v>
      </c>
      <c r="U135" s="29"/>
      <c r="V135" s="29"/>
      <c r="W135" s="29"/>
      <c r="X135" s="29"/>
      <c r="Y135" s="29"/>
      <c r="Z135" s="29"/>
      <c r="AA135" s="29"/>
      <c r="AB135" s="29"/>
      <c r="AC135" s="29"/>
      <c r="AD135" s="29"/>
      <c r="AE135" s="29"/>
      <c r="AR135" s="157" t="s">
        <v>160</v>
      </c>
      <c r="AT135" s="157" t="s">
        <v>182</v>
      </c>
      <c r="AU135" s="157" t="s">
        <v>87</v>
      </c>
      <c r="AY135" s="14" t="s">
        <v>126</v>
      </c>
      <c r="BE135" s="158">
        <f t="shared" si="4"/>
        <v>0</v>
      </c>
      <c r="BF135" s="158">
        <f t="shared" si="5"/>
        <v>0</v>
      </c>
      <c r="BG135" s="158">
        <f t="shared" si="6"/>
        <v>0</v>
      </c>
      <c r="BH135" s="158">
        <f t="shared" si="7"/>
        <v>0</v>
      </c>
      <c r="BI135" s="158">
        <f t="shared" si="8"/>
        <v>0</v>
      </c>
      <c r="BJ135" s="14" t="s">
        <v>85</v>
      </c>
      <c r="BK135" s="158">
        <f t="shared" si="9"/>
        <v>0</v>
      </c>
      <c r="BL135" s="14" t="s">
        <v>134</v>
      </c>
      <c r="BM135" s="157" t="s">
        <v>185</v>
      </c>
    </row>
    <row r="136" spans="1:65" s="2" customFormat="1" ht="66.75" customHeight="1" x14ac:dyDescent="0.2">
      <c r="A136" s="29"/>
      <c r="B136" s="145"/>
      <c r="C136" s="146" t="s">
        <v>186</v>
      </c>
      <c r="D136" s="146" t="s">
        <v>129</v>
      </c>
      <c r="E136" s="147" t="s">
        <v>187</v>
      </c>
      <c r="F136" s="148" t="s">
        <v>188</v>
      </c>
      <c r="G136" s="149" t="s">
        <v>189</v>
      </c>
      <c r="H136" s="150">
        <v>190</v>
      </c>
      <c r="I136" s="151"/>
      <c r="J136" s="152">
        <f t="shared" si="0"/>
        <v>0</v>
      </c>
      <c r="K136" s="148" t="s">
        <v>133</v>
      </c>
      <c r="L136" s="30"/>
      <c r="M136" s="153" t="s">
        <v>1</v>
      </c>
      <c r="N136" s="154" t="s">
        <v>42</v>
      </c>
      <c r="O136" s="55"/>
      <c r="P136" s="155">
        <f t="shared" si="1"/>
        <v>0</v>
      </c>
      <c r="Q136" s="155">
        <v>0</v>
      </c>
      <c r="R136" s="155">
        <f t="shared" si="2"/>
        <v>0</v>
      </c>
      <c r="S136" s="155">
        <v>0</v>
      </c>
      <c r="T136" s="156">
        <f t="shared" si="3"/>
        <v>0</v>
      </c>
      <c r="U136" s="29"/>
      <c r="V136" s="29"/>
      <c r="W136" s="29"/>
      <c r="X136" s="29"/>
      <c r="Y136" s="29"/>
      <c r="Z136" s="29"/>
      <c r="AA136" s="29"/>
      <c r="AB136" s="29"/>
      <c r="AC136" s="29"/>
      <c r="AD136" s="29"/>
      <c r="AE136" s="29"/>
      <c r="AR136" s="157" t="s">
        <v>134</v>
      </c>
      <c r="AT136" s="157" t="s">
        <v>129</v>
      </c>
      <c r="AU136" s="157" t="s">
        <v>87</v>
      </c>
      <c r="AY136" s="14" t="s">
        <v>126</v>
      </c>
      <c r="BE136" s="158">
        <f t="shared" si="4"/>
        <v>0</v>
      </c>
      <c r="BF136" s="158">
        <f t="shared" si="5"/>
        <v>0</v>
      </c>
      <c r="BG136" s="158">
        <f t="shared" si="6"/>
        <v>0</v>
      </c>
      <c r="BH136" s="158">
        <f t="shared" si="7"/>
        <v>0</v>
      </c>
      <c r="BI136" s="158">
        <f t="shared" si="8"/>
        <v>0</v>
      </c>
      <c r="BJ136" s="14" t="s">
        <v>85</v>
      </c>
      <c r="BK136" s="158">
        <f t="shared" si="9"/>
        <v>0</v>
      </c>
      <c r="BL136" s="14" t="s">
        <v>134</v>
      </c>
      <c r="BM136" s="157" t="s">
        <v>190</v>
      </c>
    </row>
    <row r="137" spans="1:65" s="2" customFormat="1" ht="66.75" customHeight="1" x14ac:dyDescent="0.2">
      <c r="A137" s="29"/>
      <c r="B137" s="145"/>
      <c r="C137" s="146" t="s">
        <v>8</v>
      </c>
      <c r="D137" s="146" t="s">
        <v>129</v>
      </c>
      <c r="E137" s="147" t="s">
        <v>191</v>
      </c>
      <c r="F137" s="148" t="s">
        <v>192</v>
      </c>
      <c r="G137" s="149" t="s">
        <v>148</v>
      </c>
      <c r="H137" s="150">
        <v>20.728999999999999</v>
      </c>
      <c r="I137" s="151"/>
      <c r="J137" s="152">
        <f t="shared" si="0"/>
        <v>0</v>
      </c>
      <c r="K137" s="148" t="s">
        <v>133</v>
      </c>
      <c r="L137" s="30"/>
      <c r="M137" s="153" t="s">
        <v>1</v>
      </c>
      <c r="N137" s="154" t="s">
        <v>42</v>
      </c>
      <c r="O137" s="55"/>
      <c r="P137" s="155">
        <f t="shared" si="1"/>
        <v>0</v>
      </c>
      <c r="Q137" s="155">
        <v>0</v>
      </c>
      <c r="R137" s="155">
        <f t="shared" si="2"/>
        <v>0</v>
      </c>
      <c r="S137" s="155">
        <v>0</v>
      </c>
      <c r="T137" s="156">
        <f t="shared" si="3"/>
        <v>0</v>
      </c>
      <c r="U137" s="29"/>
      <c r="V137" s="29"/>
      <c r="W137" s="29"/>
      <c r="X137" s="29"/>
      <c r="Y137" s="29"/>
      <c r="Z137" s="29"/>
      <c r="AA137" s="29"/>
      <c r="AB137" s="29"/>
      <c r="AC137" s="29"/>
      <c r="AD137" s="29"/>
      <c r="AE137" s="29"/>
      <c r="AR137" s="157" t="s">
        <v>134</v>
      </c>
      <c r="AT137" s="157" t="s">
        <v>129</v>
      </c>
      <c r="AU137" s="157" t="s">
        <v>87</v>
      </c>
      <c r="AY137" s="14" t="s">
        <v>126</v>
      </c>
      <c r="BE137" s="158">
        <f t="shared" si="4"/>
        <v>0</v>
      </c>
      <c r="BF137" s="158">
        <f t="shared" si="5"/>
        <v>0</v>
      </c>
      <c r="BG137" s="158">
        <f t="shared" si="6"/>
        <v>0</v>
      </c>
      <c r="BH137" s="158">
        <f t="shared" si="7"/>
        <v>0</v>
      </c>
      <c r="BI137" s="158">
        <f t="shared" si="8"/>
        <v>0</v>
      </c>
      <c r="BJ137" s="14" t="s">
        <v>85</v>
      </c>
      <c r="BK137" s="158">
        <f t="shared" si="9"/>
        <v>0</v>
      </c>
      <c r="BL137" s="14" t="s">
        <v>134</v>
      </c>
      <c r="BM137" s="157" t="s">
        <v>193</v>
      </c>
    </row>
    <row r="138" spans="1:65" s="2" customFormat="1" ht="101.25" customHeight="1" x14ac:dyDescent="0.2">
      <c r="A138" s="29"/>
      <c r="B138" s="145"/>
      <c r="C138" s="146" t="s">
        <v>194</v>
      </c>
      <c r="D138" s="146" t="s">
        <v>129</v>
      </c>
      <c r="E138" s="147" t="s">
        <v>195</v>
      </c>
      <c r="F138" s="148" t="s">
        <v>196</v>
      </c>
      <c r="G138" s="149" t="s">
        <v>153</v>
      </c>
      <c r="H138" s="150">
        <v>66.459999999999994</v>
      </c>
      <c r="I138" s="151"/>
      <c r="J138" s="152">
        <f t="shared" si="0"/>
        <v>0</v>
      </c>
      <c r="K138" s="148" t="s">
        <v>133</v>
      </c>
      <c r="L138" s="30"/>
      <c r="M138" s="153" t="s">
        <v>1</v>
      </c>
      <c r="N138" s="154" t="s">
        <v>42</v>
      </c>
      <c r="O138" s="55"/>
      <c r="P138" s="155">
        <f t="shared" si="1"/>
        <v>0</v>
      </c>
      <c r="Q138" s="155">
        <v>0</v>
      </c>
      <c r="R138" s="155">
        <f t="shared" si="2"/>
        <v>0</v>
      </c>
      <c r="S138" s="155">
        <v>0</v>
      </c>
      <c r="T138" s="156">
        <f t="shared" si="3"/>
        <v>0</v>
      </c>
      <c r="U138" s="29"/>
      <c r="V138" s="29"/>
      <c r="W138" s="29"/>
      <c r="X138" s="29"/>
      <c r="Y138" s="29"/>
      <c r="Z138" s="29"/>
      <c r="AA138" s="29"/>
      <c r="AB138" s="29"/>
      <c r="AC138" s="29"/>
      <c r="AD138" s="29"/>
      <c r="AE138" s="29"/>
      <c r="AR138" s="157" t="s">
        <v>134</v>
      </c>
      <c r="AT138" s="157" t="s">
        <v>129</v>
      </c>
      <c r="AU138" s="157" t="s">
        <v>87</v>
      </c>
      <c r="AY138" s="14" t="s">
        <v>126</v>
      </c>
      <c r="BE138" s="158">
        <f t="shared" si="4"/>
        <v>0</v>
      </c>
      <c r="BF138" s="158">
        <f t="shared" si="5"/>
        <v>0</v>
      </c>
      <c r="BG138" s="158">
        <f t="shared" si="6"/>
        <v>0</v>
      </c>
      <c r="BH138" s="158">
        <f t="shared" si="7"/>
        <v>0</v>
      </c>
      <c r="BI138" s="158">
        <f t="shared" si="8"/>
        <v>0</v>
      </c>
      <c r="BJ138" s="14" t="s">
        <v>85</v>
      </c>
      <c r="BK138" s="158">
        <f t="shared" si="9"/>
        <v>0</v>
      </c>
      <c r="BL138" s="14" t="s">
        <v>134</v>
      </c>
      <c r="BM138" s="157" t="s">
        <v>197</v>
      </c>
    </row>
    <row r="139" spans="1:65" s="2" customFormat="1" ht="44.25" customHeight="1" x14ac:dyDescent="0.2">
      <c r="A139" s="29"/>
      <c r="B139" s="145"/>
      <c r="C139" s="159" t="s">
        <v>198</v>
      </c>
      <c r="D139" s="159" t="s">
        <v>182</v>
      </c>
      <c r="E139" s="160" t="s">
        <v>199</v>
      </c>
      <c r="F139" s="161" t="s">
        <v>530</v>
      </c>
      <c r="G139" s="162" t="s">
        <v>132</v>
      </c>
      <c r="H139" s="163">
        <v>1</v>
      </c>
      <c r="I139" s="174">
        <v>4422400</v>
      </c>
      <c r="J139" s="165">
        <f t="shared" si="0"/>
        <v>4422400</v>
      </c>
      <c r="K139" s="161" t="s">
        <v>133</v>
      </c>
      <c r="L139" s="166"/>
      <c r="M139" s="167" t="s">
        <v>1</v>
      </c>
      <c r="N139" s="168" t="s">
        <v>42</v>
      </c>
      <c r="O139" s="55"/>
      <c r="P139" s="155">
        <f t="shared" si="1"/>
        <v>0</v>
      </c>
      <c r="Q139" s="155">
        <v>20.728999999999999</v>
      </c>
      <c r="R139" s="155">
        <f t="shared" si="2"/>
        <v>20.728999999999999</v>
      </c>
      <c r="S139" s="155">
        <v>0</v>
      </c>
      <c r="T139" s="156">
        <f t="shared" si="3"/>
        <v>0</v>
      </c>
      <c r="U139" s="29"/>
      <c r="V139" s="29"/>
      <c r="W139" s="29"/>
      <c r="X139" s="29"/>
      <c r="Y139" s="29"/>
      <c r="Z139" s="29"/>
      <c r="AA139" s="29"/>
      <c r="AB139" s="29"/>
      <c r="AC139" s="29"/>
      <c r="AD139" s="29"/>
      <c r="AE139" s="29"/>
      <c r="AR139" s="157" t="s">
        <v>160</v>
      </c>
      <c r="AT139" s="157" t="s">
        <v>182</v>
      </c>
      <c r="AU139" s="157" t="s">
        <v>87</v>
      </c>
      <c r="AY139" s="14" t="s">
        <v>126</v>
      </c>
      <c r="BE139" s="158">
        <f t="shared" si="4"/>
        <v>4422400</v>
      </c>
      <c r="BF139" s="158">
        <f t="shared" si="5"/>
        <v>0</v>
      </c>
      <c r="BG139" s="158">
        <f t="shared" si="6"/>
        <v>0</v>
      </c>
      <c r="BH139" s="158">
        <f t="shared" si="7"/>
        <v>0</v>
      </c>
      <c r="BI139" s="158">
        <f t="shared" si="8"/>
        <v>0</v>
      </c>
      <c r="BJ139" s="14" t="s">
        <v>85</v>
      </c>
      <c r="BK139" s="158">
        <f t="shared" si="9"/>
        <v>4422400</v>
      </c>
      <c r="BL139" s="14" t="s">
        <v>134</v>
      </c>
      <c r="BM139" s="157" t="s">
        <v>200</v>
      </c>
    </row>
    <row r="140" spans="1:65" s="2" customFormat="1" ht="49.15" customHeight="1" x14ac:dyDescent="0.2">
      <c r="A140" s="29"/>
      <c r="B140" s="145"/>
      <c r="C140" s="146" t="s">
        <v>201</v>
      </c>
      <c r="D140" s="146" t="s">
        <v>129</v>
      </c>
      <c r="E140" s="147" t="s">
        <v>202</v>
      </c>
      <c r="F140" s="148" t="s">
        <v>203</v>
      </c>
      <c r="G140" s="149" t="s">
        <v>132</v>
      </c>
      <c r="H140" s="150">
        <v>6</v>
      </c>
      <c r="I140" s="151"/>
      <c r="J140" s="152">
        <f t="shared" si="0"/>
        <v>0</v>
      </c>
      <c r="K140" s="148" t="s">
        <v>133</v>
      </c>
      <c r="L140" s="30"/>
      <c r="M140" s="153" t="s">
        <v>1</v>
      </c>
      <c r="N140" s="154" t="s">
        <v>42</v>
      </c>
      <c r="O140" s="55"/>
      <c r="P140" s="155">
        <f t="shared" si="1"/>
        <v>0</v>
      </c>
      <c r="Q140" s="155">
        <v>0</v>
      </c>
      <c r="R140" s="155">
        <f t="shared" si="2"/>
        <v>0</v>
      </c>
      <c r="S140" s="155">
        <v>0</v>
      </c>
      <c r="T140" s="156">
        <f t="shared" si="3"/>
        <v>0</v>
      </c>
      <c r="U140" s="29"/>
      <c r="V140" s="29"/>
      <c r="W140" s="29"/>
      <c r="X140" s="29"/>
      <c r="Y140" s="29"/>
      <c r="Z140" s="29"/>
      <c r="AA140" s="29"/>
      <c r="AB140" s="29"/>
      <c r="AC140" s="29"/>
      <c r="AD140" s="29"/>
      <c r="AE140" s="29"/>
      <c r="AR140" s="157" t="s">
        <v>134</v>
      </c>
      <c r="AT140" s="157" t="s">
        <v>129</v>
      </c>
      <c r="AU140" s="157" t="s">
        <v>87</v>
      </c>
      <c r="AY140" s="14" t="s">
        <v>126</v>
      </c>
      <c r="BE140" s="158">
        <f t="shared" si="4"/>
        <v>0</v>
      </c>
      <c r="BF140" s="158">
        <f t="shared" si="5"/>
        <v>0</v>
      </c>
      <c r="BG140" s="158">
        <f t="shared" si="6"/>
        <v>0</v>
      </c>
      <c r="BH140" s="158">
        <f t="shared" si="7"/>
        <v>0</v>
      </c>
      <c r="BI140" s="158">
        <f t="shared" si="8"/>
        <v>0</v>
      </c>
      <c r="BJ140" s="14" t="s">
        <v>85</v>
      </c>
      <c r="BK140" s="158">
        <f t="shared" si="9"/>
        <v>0</v>
      </c>
      <c r="BL140" s="14" t="s">
        <v>134</v>
      </c>
      <c r="BM140" s="157" t="s">
        <v>204</v>
      </c>
    </row>
    <row r="141" spans="1:65" s="2" customFormat="1" ht="101.25" customHeight="1" x14ac:dyDescent="0.2">
      <c r="A141" s="29"/>
      <c r="B141" s="145"/>
      <c r="C141" s="146" t="s">
        <v>205</v>
      </c>
      <c r="D141" s="146" t="s">
        <v>129</v>
      </c>
      <c r="E141" s="147" t="s">
        <v>206</v>
      </c>
      <c r="F141" s="148" t="s">
        <v>207</v>
      </c>
      <c r="G141" s="149" t="s">
        <v>208</v>
      </c>
      <c r="H141" s="150">
        <v>4</v>
      </c>
      <c r="I141" s="151"/>
      <c r="J141" s="152">
        <f t="shared" si="0"/>
        <v>0</v>
      </c>
      <c r="K141" s="148" t="s">
        <v>133</v>
      </c>
      <c r="L141" s="30"/>
      <c r="M141" s="153" t="s">
        <v>1</v>
      </c>
      <c r="N141" s="154" t="s">
        <v>42</v>
      </c>
      <c r="O141" s="55"/>
      <c r="P141" s="155">
        <f t="shared" si="1"/>
        <v>0</v>
      </c>
      <c r="Q141" s="155">
        <v>0</v>
      </c>
      <c r="R141" s="155">
        <f t="shared" si="2"/>
        <v>0</v>
      </c>
      <c r="S141" s="155">
        <v>0</v>
      </c>
      <c r="T141" s="156">
        <f t="shared" si="3"/>
        <v>0</v>
      </c>
      <c r="U141" s="29"/>
      <c r="V141" s="29"/>
      <c r="W141" s="29"/>
      <c r="X141" s="29"/>
      <c r="Y141" s="29"/>
      <c r="Z141" s="29"/>
      <c r="AA141" s="29"/>
      <c r="AB141" s="29"/>
      <c r="AC141" s="29"/>
      <c r="AD141" s="29"/>
      <c r="AE141" s="29"/>
      <c r="AR141" s="157" t="s">
        <v>134</v>
      </c>
      <c r="AT141" s="157" t="s">
        <v>129</v>
      </c>
      <c r="AU141" s="157" t="s">
        <v>87</v>
      </c>
      <c r="AY141" s="14" t="s">
        <v>126</v>
      </c>
      <c r="BE141" s="158">
        <f t="shared" si="4"/>
        <v>0</v>
      </c>
      <c r="BF141" s="158">
        <f t="shared" si="5"/>
        <v>0</v>
      </c>
      <c r="BG141" s="158">
        <f t="shared" si="6"/>
        <v>0</v>
      </c>
      <c r="BH141" s="158">
        <f t="shared" si="7"/>
        <v>0</v>
      </c>
      <c r="BI141" s="158">
        <f t="shared" si="8"/>
        <v>0</v>
      </c>
      <c r="BJ141" s="14" t="s">
        <v>85</v>
      </c>
      <c r="BK141" s="158">
        <f t="shared" si="9"/>
        <v>0</v>
      </c>
      <c r="BL141" s="14" t="s">
        <v>134</v>
      </c>
      <c r="BM141" s="157" t="s">
        <v>209</v>
      </c>
    </row>
    <row r="142" spans="1:65" s="2" customFormat="1" ht="49.15" customHeight="1" x14ac:dyDescent="0.2">
      <c r="A142" s="29"/>
      <c r="B142" s="145"/>
      <c r="C142" s="146" t="s">
        <v>210</v>
      </c>
      <c r="D142" s="146" t="s">
        <v>129</v>
      </c>
      <c r="E142" s="147" t="s">
        <v>211</v>
      </c>
      <c r="F142" s="148" t="s">
        <v>212</v>
      </c>
      <c r="G142" s="149" t="s">
        <v>132</v>
      </c>
      <c r="H142" s="150">
        <v>40</v>
      </c>
      <c r="I142" s="151"/>
      <c r="J142" s="152">
        <f t="shared" si="0"/>
        <v>0</v>
      </c>
      <c r="K142" s="148" t="s">
        <v>133</v>
      </c>
      <c r="L142" s="30"/>
      <c r="M142" s="153" t="s">
        <v>1</v>
      </c>
      <c r="N142" s="154" t="s">
        <v>42</v>
      </c>
      <c r="O142" s="55"/>
      <c r="P142" s="155">
        <f t="shared" si="1"/>
        <v>0</v>
      </c>
      <c r="Q142" s="155">
        <v>0</v>
      </c>
      <c r="R142" s="155">
        <f t="shared" si="2"/>
        <v>0</v>
      </c>
      <c r="S142" s="155">
        <v>0</v>
      </c>
      <c r="T142" s="156">
        <f t="shared" si="3"/>
        <v>0</v>
      </c>
      <c r="U142" s="29"/>
      <c r="V142" s="29"/>
      <c r="W142" s="29"/>
      <c r="X142" s="29"/>
      <c r="Y142" s="29"/>
      <c r="Z142" s="29"/>
      <c r="AA142" s="29"/>
      <c r="AB142" s="29"/>
      <c r="AC142" s="29"/>
      <c r="AD142" s="29"/>
      <c r="AE142" s="29"/>
      <c r="AR142" s="157" t="s">
        <v>134</v>
      </c>
      <c r="AT142" s="157" t="s">
        <v>129</v>
      </c>
      <c r="AU142" s="157" t="s">
        <v>87</v>
      </c>
      <c r="AY142" s="14" t="s">
        <v>126</v>
      </c>
      <c r="BE142" s="158">
        <f t="shared" si="4"/>
        <v>0</v>
      </c>
      <c r="BF142" s="158">
        <f t="shared" si="5"/>
        <v>0</v>
      </c>
      <c r="BG142" s="158">
        <f t="shared" si="6"/>
        <v>0</v>
      </c>
      <c r="BH142" s="158">
        <f t="shared" si="7"/>
        <v>0</v>
      </c>
      <c r="BI142" s="158">
        <f t="shared" si="8"/>
        <v>0</v>
      </c>
      <c r="BJ142" s="14" t="s">
        <v>85</v>
      </c>
      <c r="BK142" s="158">
        <f t="shared" si="9"/>
        <v>0</v>
      </c>
      <c r="BL142" s="14" t="s">
        <v>134</v>
      </c>
      <c r="BM142" s="157" t="s">
        <v>213</v>
      </c>
    </row>
    <row r="143" spans="1:65" s="2" customFormat="1" ht="111.75" customHeight="1" x14ac:dyDescent="0.2">
      <c r="A143" s="29"/>
      <c r="B143" s="145"/>
      <c r="C143" s="146" t="s">
        <v>7</v>
      </c>
      <c r="D143" s="146" t="s">
        <v>129</v>
      </c>
      <c r="E143" s="147" t="s">
        <v>214</v>
      </c>
      <c r="F143" s="148" t="s">
        <v>215</v>
      </c>
      <c r="G143" s="149" t="s">
        <v>216</v>
      </c>
      <c r="H143" s="150">
        <v>8</v>
      </c>
      <c r="I143" s="151"/>
      <c r="J143" s="152">
        <f t="shared" si="0"/>
        <v>0</v>
      </c>
      <c r="K143" s="148" t="s">
        <v>133</v>
      </c>
      <c r="L143" s="30"/>
      <c r="M143" s="153" t="s">
        <v>1</v>
      </c>
      <c r="N143" s="154" t="s">
        <v>42</v>
      </c>
      <c r="O143" s="55"/>
      <c r="P143" s="155">
        <f t="shared" si="1"/>
        <v>0</v>
      </c>
      <c r="Q143" s="155">
        <v>0</v>
      </c>
      <c r="R143" s="155">
        <f t="shared" si="2"/>
        <v>0</v>
      </c>
      <c r="S143" s="155">
        <v>0</v>
      </c>
      <c r="T143" s="156">
        <f t="shared" si="3"/>
        <v>0</v>
      </c>
      <c r="U143" s="29"/>
      <c r="V143" s="29"/>
      <c r="W143" s="29"/>
      <c r="X143" s="29"/>
      <c r="Y143" s="29"/>
      <c r="Z143" s="29"/>
      <c r="AA143" s="29"/>
      <c r="AB143" s="29"/>
      <c r="AC143" s="29"/>
      <c r="AD143" s="29"/>
      <c r="AE143" s="29"/>
      <c r="AR143" s="157" t="s">
        <v>134</v>
      </c>
      <c r="AT143" s="157" t="s">
        <v>129</v>
      </c>
      <c r="AU143" s="157" t="s">
        <v>87</v>
      </c>
      <c r="AY143" s="14" t="s">
        <v>126</v>
      </c>
      <c r="BE143" s="158">
        <f t="shared" si="4"/>
        <v>0</v>
      </c>
      <c r="BF143" s="158">
        <f t="shared" si="5"/>
        <v>0</v>
      </c>
      <c r="BG143" s="158">
        <f t="shared" si="6"/>
        <v>0</v>
      </c>
      <c r="BH143" s="158">
        <f t="shared" si="7"/>
        <v>0</v>
      </c>
      <c r="BI143" s="158">
        <f t="shared" si="8"/>
        <v>0</v>
      </c>
      <c r="BJ143" s="14" t="s">
        <v>85</v>
      </c>
      <c r="BK143" s="158">
        <f t="shared" si="9"/>
        <v>0</v>
      </c>
      <c r="BL143" s="14" t="s">
        <v>134</v>
      </c>
      <c r="BM143" s="157" t="s">
        <v>217</v>
      </c>
    </row>
    <row r="144" spans="1:65" s="2" customFormat="1" ht="76.349999999999994" customHeight="1" x14ac:dyDescent="0.2">
      <c r="A144" s="29"/>
      <c r="B144" s="145"/>
      <c r="C144" s="146" t="s">
        <v>218</v>
      </c>
      <c r="D144" s="146" t="s">
        <v>129</v>
      </c>
      <c r="E144" s="147" t="s">
        <v>219</v>
      </c>
      <c r="F144" s="148" t="s">
        <v>220</v>
      </c>
      <c r="G144" s="149" t="s">
        <v>158</v>
      </c>
      <c r="H144" s="150">
        <v>1.7999999999999999E-2</v>
      </c>
      <c r="I144" s="151"/>
      <c r="J144" s="152">
        <f t="shared" si="0"/>
        <v>0</v>
      </c>
      <c r="K144" s="148" t="s">
        <v>133</v>
      </c>
      <c r="L144" s="30"/>
      <c r="M144" s="153" t="s">
        <v>1</v>
      </c>
      <c r="N144" s="154" t="s">
        <v>42</v>
      </c>
      <c r="O144" s="55"/>
      <c r="P144" s="155">
        <f t="shared" si="1"/>
        <v>0</v>
      </c>
      <c r="Q144" s="155">
        <v>0</v>
      </c>
      <c r="R144" s="155">
        <f t="shared" si="2"/>
        <v>0</v>
      </c>
      <c r="S144" s="155">
        <v>0</v>
      </c>
      <c r="T144" s="156">
        <f t="shared" si="3"/>
        <v>0</v>
      </c>
      <c r="U144" s="29"/>
      <c r="V144" s="29"/>
      <c r="W144" s="29"/>
      <c r="X144" s="29"/>
      <c r="Y144" s="29"/>
      <c r="Z144" s="29"/>
      <c r="AA144" s="29"/>
      <c r="AB144" s="29"/>
      <c r="AC144" s="29"/>
      <c r="AD144" s="29"/>
      <c r="AE144" s="29"/>
      <c r="AR144" s="157" t="s">
        <v>134</v>
      </c>
      <c r="AT144" s="157" t="s">
        <v>129</v>
      </c>
      <c r="AU144" s="157" t="s">
        <v>87</v>
      </c>
      <c r="AY144" s="14" t="s">
        <v>126</v>
      </c>
      <c r="BE144" s="158">
        <f t="shared" si="4"/>
        <v>0</v>
      </c>
      <c r="BF144" s="158">
        <f t="shared" si="5"/>
        <v>0</v>
      </c>
      <c r="BG144" s="158">
        <f t="shared" si="6"/>
        <v>0</v>
      </c>
      <c r="BH144" s="158">
        <f t="shared" si="7"/>
        <v>0</v>
      </c>
      <c r="BI144" s="158">
        <f t="shared" si="8"/>
        <v>0</v>
      </c>
      <c r="BJ144" s="14" t="s">
        <v>85</v>
      </c>
      <c r="BK144" s="158">
        <f t="shared" si="9"/>
        <v>0</v>
      </c>
      <c r="BL144" s="14" t="s">
        <v>134</v>
      </c>
      <c r="BM144" s="157" t="s">
        <v>221</v>
      </c>
    </row>
    <row r="145" spans="1:65" s="2" customFormat="1" ht="114.95" customHeight="1" x14ac:dyDescent="0.2">
      <c r="A145" s="29"/>
      <c r="B145" s="145"/>
      <c r="C145" s="146" t="s">
        <v>222</v>
      </c>
      <c r="D145" s="146" t="s">
        <v>129</v>
      </c>
      <c r="E145" s="147" t="s">
        <v>223</v>
      </c>
      <c r="F145" s="148" t="s">
        <v>224</v>
      </c>
      <c r="G145" s="149" t="s">
        <v>153</v>
      </c>
      <c r="H145" s="150">
        <v>16</v>
      </c>
      <c r="I145" s="151"/>
      <c r="J145" s="152">
        <f t="shared" si="0"/>
        <v>0</v>
      </c>
      <c r="K145" s="148" t="s">
        <v>133</v>
      </c>
      <c r="L145" s="30"/>
      <c r="M145" s="153" t="s">
        <v>1</v>
      </c>
      <c r="N145" s="154" t="s">
        <v>42</v>
      </c>
      <c r="O145" s="55"/>
      <c r="P145" s="155">
        <f t="shared" si="1"/>
        <v>0</v>
      </c>
      <c r="Q145" s="155">
        <v>0</v>
      </c>
      <c r="R145" s="155">
        <f t="shared" si="2"/>
        <v>0</v>
      </c>
      <c r="S145" s="155">
        <v>0</v>
      </c>
      <c r="T145" s="156">
        <f t="shared" si="3"/>
        <v>0</v>
      </c>
      <c r="U145" s="29"/>
      <c r="V145" s="29"/>
      <c r="W145" s="29"/>
      <c r="X145" s="29"/>
      <c r="Y145" s="29"/>
      <c r="Z145" s="29"/>
      <c r="AA145" s="29"/>
      <c r="AB145" s="29"/>
      <c r="AC145" s="29"/>
      <c r="AD145" s="29"/>
      <c r="AE145" s="29"/>
      <c r="AR145" s="157" t="s">
        <v>134</v>
      </c>
      <c r="AT145" s="157" t="s">
        <v>129</v>
      </c>
      <c r="AU145" s="157" t="s">
        <v>87</v>
      </c>
      <c r="AY145" s="14" t="s">
        <v>126</v>
      </c>
      <c r="BE145" s="158">
        <f t="shared" si="4"/>
        <v>0</v>
      </c>
      <c r="BF145" s="158">
        <f t="shared" si="5"/>
        <v>0</v>
      </c>
      <c r="BG145" s="158">
        <f t="shared" si="6"/>
        <v>0</v>
      </c>
      <c r="BH145" s="158">
        <f t="shared" si="7"/>
        <v>0</v>
      </c>
      <c r="BI145" s="158">
        <f t="shared" si="8"/>
        <v>0</v>
      </c>
      <c r="BJ145" s="14" t="s">
        <v>85</v>
      </c>
      <c r="BK145" s="158">
        <f t="shared" si="9"/>
        <v>0</v>
      </c>
      <c r="BL145" s="14" t="s">
        <v>134</v>
      </c>
      <c r="BM145" s="157" t="s">
        <v>225</v>
      </c>
    </row>
    <row r="146" spans="1:65" s="2" customFormat="1" ht="16.5" customHeight="1" x14ac:dyDescent="0.2">
      <c r="A146" s="29"/>
      <c r="B146" s="145"/>
      <c r="C146" s="159" t="s">
        <v>226</v>
      </c>
      <c r="D146" s="159" t="s">
        <v>182</v>
      </c>
      <c r="E146" s="160" t="s">
        <v>227</v>
      </c>
      <c r="F146" s="161" t="s">
        <v>228</v>
      </c>
      <c r="G146" s="162" t="s">
        <v>153</v>
      </c>
      <c r="H146" s="163">
        <v>50</v>
      </c>
      <c r="I146" s="164"/>
      <c r="J146" s="165">
        <f t="shared" si="0"/>
        <v>0</v>
      </c>
      <c r="K146" s="161" t="s">
        <v>133</v>
      </c>
      <c r="L146" s="166"/>
      <c r="M146" s="167" t="s">
        <v>1</v>
      </c>
      <c r="N146" s="168" t="s">
        <v>42</v>
      </c>
      <c r="O146" s="55"/>
      <c r="P146" s="155">
        <f t="shared" si="1"/>
        <v>0</v>
      </c>
      <c r="Q146" s="155">
        <v>4.9390000000000003E-2</v>
      </c>
      <c r="R146" s="155">
        <f t="shared" si="2"/>
        <v>2.4695</v>
      </c>
      <c r="S146" s="155">
        <v>0</v>
      </c>
      <c r="T146" s="156">
        <f t="shared" si="3"/>
        <v>0</v>
      </c>
      <c r="U146" s="29"/>
      <c r="V146" s="29"/>
      <c r="W146" s="29"/>
      <c r="X146" s="29"/>
      <c r="Y146" s="29"/>
      <c r="Z146" s="29"/>
      <c r="AA146" s="29"/>
      <c r="AB146" s="29"/>
      <c r="AC146" s="29"/>
      <c r="AD146" s="29"/>
      <c r="AE146" s="29"/>
      <c r="AR146" s="157" t="s">
        <v>160</v>
      </c>
      <c r="AT146" s="157" t="s">
        <v>182</v>
      </c>
      <c r="AU146" s="157" t="s">
        <v>87</v>
      </c>
      <c r="AY146" s="14" t="s">
        <v>126</v>
      </c>
      <c r="BE146" s="158">
        <f t="shared" si="4"/>
        <v>0</v>
      </c>
      <c r="BF146" s="158">
        <f t="shared" si="5"/>
        <v>0</v>
      </c>
      <c r="BG146" s="158">
        <f t="shared" si="6"/>
        <v>0</v>
      </c>
      <c r="BH146" s="158">
        <f t="shared" si="7"/>
        <v>0</v>
      </c>
      <c r="BI146" s="158">
        <f t="shared" si="8"/>
        <v>0</v>
      </c>
      <c r="BJ146" s="14" t="s">
        <v>85</v>
      </c>
      <c r="BK146" s="158">
        <f t="shared" si="9"/>
        <v>0</v>
      </c>
      <c r="BL146" s="14" t="s">
        <v>134</v>
      </c>
      <c r="BM146" s="157" t="s">
        <v>229</v>
      </c>
    </row>
    <row r="147" spans="1:65" s="2" customFormat="1" ht="21.75" customHeight="1" x14ac:dyDescent="0.2">
      <c r="A147" s="29"/>
      <c r="B147" s="145"/>
      <c r="C147" s="159" t="s">
        <v>230</v>
      </c>
      <c r="D147" s="159" t="s">
        <v>182</v>
      </c>
      <c r="E147" s="160" t="s">
        <v>231</v>
      </c>
      <c r="F147" s="161" t="s">
        <v>232</v>
      </c>
      <c r="G147" s="162" t="s">
        <v>132</v>
      </c>
      <c r="H147" s="163">
        <v>130</v>
      </c>
      <c r="I147" s="164"/>
      <c r="J147" s="165">
        <f t="shared" si="0"/>
        <v>0</v>
      </c>
      <c r="K147" s="161" t="s">
        <v>133</v>
      </c>
      <c r="L147" s="166"/>
      <c r="M147" s="167" t="s">
        <v>1</v>
      </c>
      <c r="N147" s="168" t="s">
        <v>42</v>
      </c>
      <c r="O147" s="55"/>
      <c r="P147" s="155">
        <f t="shared" si="1"/>
        <v>0</v>
      </c>
      <c r="Q147" s="155">
        <v>1.8000000000000001E-4</v>
      </c>
      <c r="R147" s="155">
        <f t="shared" si="2"/>
        <v>2.3400000000000001E-2</v>
      </c>
      <c r="S147" s="155">
        <v>0</v>
      </c>
      <c r="T147" s="156">
        <f t="shared" si="3"/>
        <v>0</v>
      </c>
      <c r="U147" s="29"/>
      <c r="V147" s="29"/>
      <c r="W147" s="29"/>
      <c r="X147" s="29"/>
      <c r="Y147" s="29"/>
      <c r="Z147" s="29"/>
      <c r="AA147" s="29"/>
      <c r="AB147" s="29"/>
      <c r="AC147" s="29"/>
      <c r="AD147" s="29"/>
      <c r="AE147" s="29"/>
      <c r="AR147" s="157" t="s">
        <v>160</v>
      </c>
      <c r="AT147" s="157" t="s">
        <v>182</v>
      </c>
      <c r="AU147" s="157" t="s">
        <v>87</v>
      </c>
      <c r="AY147" s="14" t="s">
        <v>126</v>
      </c>
      <c r="BE147" s="158">
        <f t="shared" si="4"/>
        <v>0</v>
      </c>
      <c r="BF147" s="158">
        <f t="shared" si="5"/>
        <v>0</v>
      </c>
      <c r="BG147" s="158">
        <f t="shared" si="6"/>
        <v>0</v>
      </c>
      <c r="BH147" s="158">
        <f t="shared" si="7"/>
        <v>0</v>
      </c>
      <c r="BI147" s="158">
        <f t="shared" si="8"/>
        <v>0</v>
      </c>
      <c r="BJ147" s="14" t="s">
        <v>85</v>
      </c>
      <c r="BK147" s="158">
        <f t="shared" si="9"/>
        <v>0</v>
      </c>
      <c r="BL147" s="14" t="s">
        <v>134</v>
      </c>
      <c r="BM147" s="157" t="s">
        <v>233</v>
      </c>
    </row>
    <row r="148" spans="1:65" s="2" customFormat="1" ht="24.2" customHeight="1" x14ac:dyDescent="0.2">
      <c r="A148" s="29"/>
      <c r="B148" s="145"/>
      <c r="C148" s="159" t="s">
        <v>234</v>
      </c>
      <c r="D148" s="159" t="s">
        <v>182</v>
      </c>
      <c r="E148" s="160" t="s">
        <v>235</v>
      </c>
      <c r="F148" s="161" t="s">
        <v>236</v>
      </c>
      <c r="G148" s="162" t="s">
        <v>132</v>
      </c>
      <c r="H148" s="163">
        <v>260</v>
      </c>
      <c r="I148" s="164"/>
      <c r="J148" s="165">
        <f t="shared" si="0"/>
        <v>0</v>
      </c>
      <c r="K148" s="161" t="s">
        <v>133</v>
      </c>
      <c r="L148" s="166"/>
      <c r="M148" s="167" t="s">
        <v>1</v>
      </c>
      <c r="N148" s="168" t="s">
        <v>42</v>
      </c>
      <c r="O148" s="55"/>
      <c r="P148" s="155">
        <f t="shared" si="1"/>
        <v>0</v>
      </c>
      <c r="Q148" s="155">
        <v>1.1100000000000001E-3</v>
      </c>
      <c r="R148" s="155">
        <f t="shared" si="2"/>
        <v>0.28860000000000002</v>
      </c>
      <c r="S148" s="155">
        <v>0</v>
      </c>
      <c r="T148" s="156">
        <f t="shared" si="3"/>
        <v>0</v>
      </c>
      <c r="U148" s="29"/>
      <c r="V148" s="29"/>
      <c r="W148" s="29"/>
      <c r="X148" s="29"/>
      <c r="Y148" s="29"/>
      <c r="Z148" s="29"/>
      <c r="AA148" s="29"/>
      <c r="AB148" s="29"/>
      <c r="AC148" s="29"/>
      <c r="AD148" s="29"/>
      <c r="AE148" s="29"/>
      <c r="AR148" s="157" t="s">
        <v>160</v>
      </c>
      <c r="AT148" s="157" t="s">
        <v>182</v>
      </c>
      <c r="AU148" s="157" t="s">
        <v>87</v>
      </c>
      <c r="AY148" s="14" t="s">
        <v>126</v>
      </c>
      <c r="BE148" s="158">
        <f t="shared" si="4"/>
        <v>0</v>
      </c>
      <c r="BF148" s="158">
        <f t="shared" si="5"/>
        <v>0</v>
      </c>
      <c r="BG148" s="158">
        <f t="shared" si="6"/>
        <v>0</v>
      </c>
      <c r="BH148" s="158">
        <f t="shared" si="7"/>
        <v>0</v>
      </c>
      <c r="BI148" s="158">
        <f t="shared" si="8"/>
        <v>0</v>
      </c>
      <c r="BJ148" s="14" t="s">
        <v>85</v>
      </c>
      <c r="BK148" s="158">
        <f t="shared" si="9"/>
        <v>0</v>
      </c>
      <c r="BL148" s="14" t="s">
        <v>134</v>
      </c>
      <c r="BM148" s="157" t="s">
        <v>237</v>
      </c>
    </row>
    <row r="149" spans="1:65" s="2" customFormat="1" ht="101.25" customHeight="1" x14ac:dyDescent="0.2">
      <c r="A149" s="29"/>
      <c r="B149" s="145"/>
      <c r="C149" s="146" t="s">
        <v>238</v>
      </c>
      <c r="D149" s="146" t="s">
        <v>129</v>
      </c>
      <c r="E149" s="147" t="s">
        <v>239</v>
      </c>
      <c r="F149" s="148" t="s">
        <v>240</v>
      </c>
      <c r="G149" s="149" t="s">
        <v>153</v>
      </c>
      <c r="H149" s="150">
        <v>36</v>
      </c>
      <c r="I149" s="151"/>
      <c r="J149" s="152">
        <f t="shared" si="0"/>
        <v>0</v>
      </c>
      <c r="K149" s="148" t="s">
        <v>133</v>
      </c>
      <c r="L149" s="30"/>
      <c r="M149" s="153" t="s">
        <v>1</v>
      </c>
      <c r="N149" s="154" t="s">
        <v>42</v>
      </c>
      <c r="O149" s="55"/>
      <c r="P149" s="155">
        <f t="shared" si="1"/>
        <v>0</v>
      </c>
      <c r="Q149" s="155">
        <v>0</v>
      </c>
      <c r="R149" s="155">
        <f t="shared" si="2"/>
        <v>0</v>
      </c>
      <c r="S149" s="155">
        <v>0</v>
      </c>
      <c r="T149" s="156">
        <f t="shared" si="3"/>
        <v>0</v>
      </c>
      <c r="U149" s="29"/>
      <c r="V149" s="29"/>
      <c r="W149" s="29"/>
      <c r="X149" s="29"/>
      <c r="Y149" s="29"/>
      <c r="Z149" s="29"/>
      <c r="AA149" s="29"/>
      <c r="AB149" s="29"/>
      <c r="AC149" s="29"/>
      <c r="AD149" s="29"/>
      <c r="AE149" s="29"/>
      <c r="AR149" s="157" t="s">
        <v>134</v>
      </c>
      <c r="AT149" s="157" t="s">
        <v>129</v>
      </c>
      <c r="AU149" s="157" t="s">
        <v>87</v>
      </c>
      <c r="AY149" s="14" t="s">
        <v>126</v>
      </c>
      <c r="BE149" s="158">
        <f t="shared" si="4"/>
        <v>0</v>
      </c>
      <c r="BF149" s="158">
        <f t="shared" si="5"/>
        <v>0</v>
      </c>
      <c r="BG149" s="158">
        <f t="shared" si="6"/>
        <v>0</v>
      </c>
      <c r="BH149" s="158">
        <f t="shared" si="7"/>
        <v>0</v>
      </c>
      <c r="BI149" s="158">
        <f t="shared" si="8"/>
        <v>0</v>
      </c>
      <c r="BJ149" s="14" t="s">
        <v>85</v>
      </c>
      <c r="BK149" s="158">
        <f t="shared" si="9"/>
        <v>0</v>
      </c>
      <c r="BL149" s="14" t="s">
        <v>134</v>
      </c>
      <c r="BM149" s="157" t="s">
        <v>241</v>
      </c>
    </row>
    <row r="150" spans="1:65" s="2" customFormat="1" ht="24.2" customHeight="1" x14ac:dyDescent="0.2">
      <c r="A150" s="29"/>
      <c r="B150" s="145"/>
      <c r="C150" s="159" t="s">
        <v>242</v>
      </c>
      <c r="D150" s="159" t="s">
        <v>182</v>
      </c>
      <c r="E150" s="160" t="s">
        <v>243</v>
      </c>
      <c r="F150" s="161" t="s">
        <v>244</v>
      </c>
      <c r="G150" s="162" t="s">
        <v>132</v>
      </c>
      <c r="H150" s="163">
        <v>6</v>
      </c>
      <c r="I150" s="164"/>
      <c r="J150" s="165">
        <f t="shared" si="0"/>
        <v>0</v>
      </c>
      <c r="K150" s="161" t="s">
        <v>133</v>
      </c>
      <c r="L150" s="166"/>
      <c r="M150" s="167" t="s">
        <v>1</v>
      </c>
      <c r="N150" s="168" t="s">
        <v>42</v>
      </c>
      <c r="O150" s="55"/>
      <c r="P150" s="155">
        <f t="shared" si="1"/>
        <v>0</v>
      </c>
      <c r="Q150" s="155">
        <v>0.34499999999999997</v>
      </c>
      <c r="R150" s="155">
        <f t="shared" si="2"/>
        <v>2.0699999999999998</v>
      </c>
      <c r="S150" s="155">
        <v>0</v>
      </c>
      <c r="T150" s="156">
        <f t="shared" si="3"/>
        <v>0</v>
      </c>
      <c r="U150" s="29"/>
      <c r="V150" s="29"/>
      <c r="W150" s="29"/>
      <c r="X150" s="29"/>
      <c r="Y150" s="29"/>
      <c r="Z150" s="29"/>
      <c r="AA150" s="29"/>
      <c r="AB150" s="29"/>
      <c r="AC150" s="29"/>
      <c r="AD150" s="29"/>
      <c r="AE150" s="29"/>
      <c r="AR150" s="157" t="s">
        <v>160</v>
      </c>
      <c r="AT150" s="157" t="s">
        <v>182</v>
      </c>
      <c r="AU150" s="157" t="s">
        <v>87</v>
      </c>
      <c r="AY150" s="14" t="s">
        <v>126</v>
      </c>
      <c r="BE150" s="158">
        <f t="shared" si="4"/>
        <v>0</v>
      </c>
      <c r="BF150" s="158">
        <f t="shared" si="5"/>
        <v>0</v>
      </c>
      <c r="BG150" s="158">
        <f t="shared" si="6"/>
        <v>0</v>
      </c>
      <c r="BH150" s="158">
        <f t="shared" si="7"/>
        <v>0</v>
      </c>
      <c r="BI150" s="158">
        <f t="shared" si="8"/>
        <v>0</v>
      </c>
      <c r="BJ150" s="14" t="s">
        <v>85</v>
      </c>
      <c r="BK150" s="158">
        <f t="shared" si="9"/>
        <v>0</v>
      </c>
      <c r="BL150" s="14" t="s">
        <v>134</v>
      </c>
      <c r="BM150" s="157" t="s">
        <v>245</v>
      </c>
    </row>
    <row r="151" spans="1:65" s="2" customFormat="1" ht="128.65" customHeight="1" x14ac:dyDescent="0.2">
      <c r="A151" s="29"/>
      <c r="B151" s="145"/>
      <c r="C151" s="146" t="s">
        <v>246</v>
      </c>
      <c r="D151" s="146" t="s">
        <v>129</v>
      </c>
      <c r="E151" s="147" t="s">
        <v>247</v>
      </c>
      <c r="F151" s="148" t="s">
        <v>248</v>
      </c>
      <c r="G151" s="149" t="s">
        <v>153</v>
      </c>
      <c r="H151" s="150">
        <v>66.459999999999994</v>
      </c>
      <c r="I151" s="151"/>
      <c r="J151" s="152">
        <f t="shared" si="0"/>
        <v>0</v>
      </c>
      <c r="K151" s="148" t="s">
        <v>133</v>
      </c>
      <c r="L151" s="30"/>
      <c r="M151" s="153" t="s">
        <v>1</v>
      </c>
      <c r="N151" s="154" t="s">
        <v>42</v>
      </c>
      <c r="O151" s="55"/>
      <c r="P151" s="155">
        <f t="shared" si="1"/>
        <v>0</v>
      </c>
      <c r="Q151" s="155">
        <v>0</v>
      </c>
      <c r="R151" s="155">
        <f t="shared" si="2"/>
        <v>0</v>
      </c>
      <c r="S151" s="155">
        <v>0</v>
      </c>
      <c r="T151" s="156">
        <f t="shared" si="3"/>
        <v>0</v>
      </c>
      <c r="U151" s="29"/>
      <c r="V151" s="29"/>
      <c r="W151" s="29"/>
      <c r="X151" s="29"/>
      <c r="Y151" s="29"/>
      <c r="Z151" s="29"/>
      <c r="AA151" s="29"/>
      <c r="AB151" s="29"/>
      <c r="AC151" s="29"/>
      <c r="AD151" s="29"/>
      <c r="AE151" s="29"/>
      <c r="AR151" s="157" t="s">
        <v>134</v>
      </c>
      <c r="AT151" s="157" t="s">
        <v>129</v>
      </c>
      <c r="AU151" s="157" t="s">
        <v>87</v>
      </c>
      <c r="AY151" s="14" t="s">
        <v>126</v>
      </c>
      <c r="BE151" s="158">
        <f t="shared" si="4"/>
        <v>0</v>
      </c>
      <c r="BF151" s="158">
        <f t="shared" si="5"/>
        <v>0</v>
      </c>
      <c r="BG151" s="158">
        <f t="shared" si="6"/>
        <v>0</v>
      </c>
      <c r="BH151" s="158">
        <f t="shared" si="7"/>
        <v>0</v>
      </c>
      <c r="BI151" s="158">
        <f t="shared" si="8"/>
        <v>0</v>
      </c>
      <c r="BJ151" s="14" t="s">
        <v>85</v>
      </c>
      <c r="BK151" s="158">
        <f t="shared" si="9"/>
        <v>0</v>
      </c>
      <c r="BL151" s="14" t="s">
        <v>134</v>
      </c>
      <c r="BM151" s="157" t="s">
        <v>249</v>
      </c>
    </row>
    <row r="152" spans="1:65" s="2" customFormat="1" ht="128.65" customHeight="1" x14ac:dyDescent="0.2">
      <c r="A152" s="29"/>
      <c r="B152" s="145"/>
      <c r="C152" s="146" t="s">
        <v>250</v>
      </c>
      <c r="D152" s="146" t="s">
        <v>129</v>
      </c>
      <c r="E152" s="147" t="s">
        <v>251</v>
      </c>
      <c r="F152" s="148" t="s">
        <v>252</v>
      </c>
      <c r="G152" s="149" t="s">
        <v>158</v>
      </c>
      <c r="H152" s="150">
        <v>1.7999999999999999E-2</v>
      </c>
      <c r="I152" s="151"/>
      <c r="J152" s="152">
        <f t="shared" si="0"/>
        <v>0</v>
      </c>
      <c r="K152" s="148" t="s">
        <v>133</v>
      </c>
      <c r="L152" s="30"/>
      <c r="M152" s="153" t="s">
        <v>1</v>
      </c>
      <c r="N152" s="154" t="s">
        <v>42</v>
      </c>
      <c r="O152" s="55"/>
      <c r="P152" s="155">
        <f t="shared" si="1"/>
        <v>0</v>
      </c>
      <c r="Q152" s="155">
        <v>0</v>
      </c>
      <c r="R152" s="155">
        <f t="shared" si="2"/>
        <v>0</v>
      </c>
      <c r="S152" s="155">
        <v>0</v>
      </c>
      <c r="T152" s="156">
        <f t="shared" si="3"/>
        <v>0</v>
      </c>
      <c r="U152" s="29"/>
      <c r="V152" s="29"/>
      <c r="W152" s="29"/>
      <c r="X152" s="29"/>
      <c r="Y152" s="29"/>
      <c r="Z152" s="29"/>
      <c r="AA152" s="29"/>
      <c r="AB152" s="29"/>
      <c r="AC152" s="29"/>
      <c r="AD152" s="29"/>
      <c r="AE152" s="29"/>
      <c r="AR152" s="157" t="s">
        <v>134</v>
      </c>
      <c r="AT152" s="157" t="s">
        <v>129</v>
      </c>
      <c r="AU152" s="157" t="s">
        <v>87</v>
      </c>
      <c r="AY152" s="14" t="s">
        <v>126</v>
      </c>
      <c r="BE152" s="158">
        <f t="shared" si="4"/>
        <v>0</v>
      </c>
      <c r="BF152" s="158">
        <f t="shared" si="5"/>
        <v>0</v>
      </c>
      <c r="BG152" s="158">
        <f t="shared" si="6"/>
        <v>0</v>
      </c>
      <c r="BH152" s="158">
        <f t="shared" si="7"/>
        <v>0</v>
      </c>
      <c r="BI152" s="158">
        <f t="shared" si="8"/>
        <v>0</v>
      </c>
      <c r="BJ152" s="14" t="s">
        <v>85</v>
      </c>
      <c r="BK152" s="158">
        <f t="shared" si="9"/>
        <v>0</v>
      </c>
      <c r="BL152" s="14" t="s">
        <v>134</v>
      </c>
      <c r="BM152" s="157" t="s">
        <v>253</v>
      </c>
    </row>
    <row r="153" spans="1:65" s="2" customFormat="1" ht="134.25" customHeight="1" x14ac:dyDescent="0.2">
      <c r="A153" s="29"/>
      <c r="B153" s="145"/>
      <c r="C153" s="146" t="s">
        <v>254</v>
      </c>
      <c r="D153" s="146" t="s">
        <v>129</v>
      </c>
      <c r="E153" s="147" t="s">
        <v>255</v>
      </c>
      <c r="F153" s="148" t="s">
        <v>256</v>
      </c>
      <c r="G153" s="149" t="s">
        <v>158</v>
      </c>
      <c r="H153" s="150">
        <v>0.14199999999999999</v>
      </c>
      <c r="I153" s="151"/>
      <c r="J153" s="152">
        <f t="shared" si="0"/>
        <v>0</v>
      </c>
      <c r="K153" s="148" t="s">
        <v>133</v>
      </c>
      <c r="L153" s="30"/>
      <c r="M153" s="153" t="s">
        <v>1</v>
      </c>
      <c r="N153" s="154" t="s">
        <v>42</v>
      </c>
      <c r="O153" s="55"/>
      <c r="P153" s="155">
        <f t="shared" si="1"/>
        <v>0</v>
      </c>
      <c r="Q153" s="155">
        <v>0</v>
      </c>
      <c r="R153" s="155">
        <f t="shared" si="2"/>
        <v>0</v>
      </c>
      <c r="S153" s="155">
        <v>0</v>
      </c>
      <c r="T153" s="156">
        <f t="shared" si="3"/>
        <v>0</v>
      </c>
      <c r="U153" s="29"/>
      <c r="V153" s="29"/>
      <c r="W153" s="29"/>
      <c r="X153" s="29"/>
      <c r="Y153" s="29"/>
      <c r="Z153" s="29"/>
      <c r="AA153" s="29"/>
      <c r="AB153" s="29"/>
      <c r="AC153" s="29"/>
      <c r="AD153" s="29"/>
      <c r="AE153" s="29"/>
      <c r="AR153" s="157" t="s">
        <v>134</v>
      </c>
      <c r="AT153" s="157" t="s">
        <v>129</v>
      </c>
      <c r="AU153" s="157" t="s">
        <v>87</v>
      </c>
      <c r="AY153" s="14" t="s">
        <v>126</v>
      </c>
      <c r="BE153" s="158">
        <f t="shared" si="4"/>
        <v>0</v>
      </c>
      <c r="BF153" s="158">
        <f t="shared" si="5"/>
        <v>0</v>
      </c>
      <c r="BG153" s="158">
        <f t="shared" si="6"/>
        <v>0</v>
      </c>
      <c r="BH153" s="158">
        <f t="shared" si="7"/>
        <v>0</v>
      </c>
      <c r="BI153" s="158">
        <f t="shared" si="8"/>
        <v>0</v>
      </c>
      <c r="BJ153" s="14" t="s">
        <v>85</v>
      </c>
      <c r="BK153" s="158">
        <f t="shared" si="9"/>
        <v>0</v>
      </c>
      <c r="BL153" s="14" t="s">
        <v>134</v>
      </c>
      <c r="BM153" s="157" t="s">
        <v>257</v>
      </c>
    </row>
    <row r="154" spans="1:65" s="2" customFormat="1" ht="134.25" customHeight="1" x14ac:dyDescent="0.2">
      <c r="A154" s="29"/>
      <c r="B154" s="145"/>
      <c r="C154" s="146" t="s">
        <v>258</v>
      </c>
      <c r="D154" s="146" t="s">
        <v>129</v>
      </c>
      <c r="E154" s="147" t="s">
        <v>259</v>
      </c>
      <c r="F154" s="148" t="s">
        <v>260</v>
      </c>
      <c r="G154" s="149" t="s">
        <v>158</v>
      </c>
      <c r="H154" s="150">
        <v>0.92</v>
      </c>
      <c r="I154" s="151"/>
      <c r="J154" s="152">
        <f t="shared" si="0"/>
        <v>0</v>
      </c>
      <c r="K154" s="148" t="s">
        <v>133</v>
      </c>
      <c r="L154" s="30"/>
      <c r="M154" s="153" t="s">
        <v>1</v>
      </c>
      <c r="N154" s="154" t="s">
        <v>42</v>
      </c>
      <c r="O154" s="55"/>
      <c r="P154" s="155">
        <f t="shared" si="1"/>
        <v>0</v>
      </c>
      <c r="Q154" s="155">
        <v>0</v>
      </c>
      <c r="R154" s="155">
        <f t="shared" si="2"/>
        <v>0</v>
      </c>
      <c r="S154" s="155">
        <v>0</v>
      </c>
      <c r="T154" s="156">
        <f t="shared" si="3"/>
        <v>0</v>
      </c>
      <c r="U154" s="29"/>
      <c r="V154" s="29"/>
      <c r="W154" s="29"/>
      <c r="X154" s="29"/>
      <c r="Y154" s="29"/>
      <c r="Z154" s="29"/>
      <c r="AA154" s="29"/>
      <c r="AB154" s="29"/>
      <c r="AC154" s="29"/>
      <c r="AD154" s="29"/>
      <c r="AE154" s="29"/>
      <c r="AR154" s="157" t="s">
        <v>134</v>
      </c>
      <c r="AT154" s="157" t="s">
        <v>129</v>
      </c>
      <c r="AU154" s="157" t="s">
        <v>87</v>
      </c>
      <c r="AY154" s="14" t="s">
        <v>126</v>
      </c>
      <c r="BE154" s="158">
        <f t="shared" si="4"/>
        <v>0</v>
      </c>
      <c r="BF154" s="158">
        <f t="shared" si="5"/>
        <v>0</v>
      </c>
      <c r="BG154" s="158">
        <f t="shared" si="6"/>
        <v>0</v>
      </c>
      <c r="BH154" s="158">
        <f t="shared" si="7"/>
        <v>0</v>
      </c>
      <c r="BI154" s="158">
        <f t="shared" si="8"/>
        <v>0</v>
      </c>
      <c r="BJ154" s="14" t="s">
        <v>85</v>
      </c>
      <c r="BK154" s="158">
        <f t="shared" si="9"/>
        <v>0</v>
      </c>
      <c r="BL154" s="14" t="s">
        <v>134</v>
      </c>
      <c r="BM154" s="157" t="s">
        <v>261</v>
      </c>
    </row>
    <row r="155" spans="1:65" s="2" customFormat="1" ht="134.25" customHeight="1" x14ac:dyDescent="0.2">
      <c r="A155" s="29"/>
      <c r="B155" s="145"/>
      <c r="C155" s="146" t="s">
        <v>262</v>
      </c>
      <c r="D155" s="146" t="s">
        <v>129</v>
      </c>
      <c r="E155" s="147" t="s">
        <v>263</v>
      </c>
      <c r="F155" s="148" t="s">
        <v>264</v>
      </c>
      <c r="G155" s="149" t="s">
        <v>153</v>
      </c>
      <c r="H155" s="150">
        <v>341.34</v>
      </c>
      <c r="I155" s="151"/>
      <c r="J155" s="152">
        <f t="shared" ref="J155:J177" si="10">ROUND(I155*H155,2)</f>
        <v>0</v>
      </c>
      <c r="K155" s="148" t="s">
        <v>133</v>
      </c>
      <c r="L155" s="30"/>
      <c r="M155" s="153" t="s">
        <v>1</v>
      </c>
      <c r="N155" s="154" t="s">
        <v>42</v>
      </c>
      <c r="O155" s="55"/>
      <c r="P155" s="155">
        <f t="shared" ref="P155:P177" si="11">O155*H155</f>
        <v>0</v>
      </c>
      <c r="Q155" s="155">
        <v>0</v>
      </c>
      <c r="R155" s="155">
        <f t="shared" ref="R155:R177" si="12">Q155*H155</f>
        <v>0</v>
      </c>
      <c r="S155" s="155">
        <v>0</v>
      </c>
      <c r="T155" s="156">
        <f t="shared" ref="T155:T177" si="13">S155*H155</f>
        <v>0</v>
      </c>
      <c r="U155" s="29"/>
      <c r="V155" s="29"/>
      <c r="W155" s="29"/>
      <c r="X155" s="29"/>
      <c r="Y155" s="29"/>
      <c r="Z155" s="29"/>
      <c r="AA155" s="29"/>
      <c r="AB155" s="29"/>
      <c r="AC155" s="29"/>
      <c r="AD155" s="29"/>
      <c r="AE155" s="29"/>
      <c r="AR155" s="157" t="s">
        <v>134</v>
      </c>
      <c r="AT155" s="157" t="s">
        <v>129</v>
      </c>
      <c r="AU155" s="157" t="s">
        <v>87</v>
      </c>
      <c r="AY155" s="14" t="s">
        <v>126</v>
      </c>
      <c r="BE155" s="158">
        <f t="shared" ref="BE155:BE177" si="14">IF(N155="základní",J155,0)</f>
        <v>0</v>
      </c>
      <c r="BF155" s="158">
        <f t="shared" ref="BF155:BF177" si="15">IF(N155="snížená",J155,0)</f>
        <v>0</v>
      </c>
      <c r="BG155" s="158">
        <f t="shared" ref="BG155:BG177" si="16">IF(N155="zákl. přenesená",J155,0)</f>
        <v>0</v>
      </c>
      <c r="BH155" s="158">
        <f t="shared" ref="BH155:BH177" si="17">IF(N155="sníž. přenesená",J155,0)</f>
        <v>0</v>
      </c>
      <c r="BI155" s="158">
        <f t="shared" ref="BI155:BI177" si="18">IF(N155="nulová",J155,0)</f>
        <v>0</v>
      </c>
      <c r="BJ155" s="14" t="s">
        <v>85</v>
      </c>
      <c r="BK155" s="158">
        <f t="shared" ref="BK155:BK177" si="19">ROUND(I155*H155,2)</f>
        <v>0</v>
      </c>
      <c r="BL155" s="14" t="s">
        <v>134</v>
      </c>
      <c r="BM155" s="157" t="s">
        <v>265</v>
      </c>
    </row>
    <row r="156" spans="1:65" s="2" customFormat="1" ht="78" customHeight="1" x14ac:dyDescent="0.2">
      <c r="A156" s="29"/>
      <c r="B156" s="145"/>
      <c r="C156" s="146" t="s">
        <v>266</v>
      </c>
      <c r="D156" s="146" t="s">
        <v>129</v>
      </c>
      <c r="E156" s="147" t="s">
        <v>267</v>
      </c>
      <c r="F156" s="148" t="s">
        <v>268</v>
      </c>
      <c r="G156" s="149" t="s">
        <v>132</v>
      </c>
      <c r="H156" s="150">
        <v>14</v>
      </c>
      <c r="I156" s="151"/>
      <c r="J156" s="152">
        <f t="shared" si="10"/>
        <v>0</v>
      </c>
      <c r="K156" s="148" t="s">
        <v>133</v>
      </c>
      <c r="L156" s="30"/>
      <c r="M156" s="153" t="s">
        <v>1</v>
      </c>
      <c r="N156" s="154" t="s">
        <v>42</v>
      </c>
      <c r="O156" s="55"/>
      <c r="P156" s="155">
        <f t="shared" si="11"/>
        <v>0</v>
      </c>
      <c r="Q156" s="155">
        <v>0</v>
      </c>
      <c r="R156" s="155">
        <f t="shared" si="12"/>
        <v>0</v>
      </c>
      <c r="S156" s="155">
        <v>0</v>
      </c>
      <c r="T156" s="156">
        <f t="shared" si="13"/>
        <v>0</v>
      </c>
      <c r="U156" s="29"/>
      <c r="V156" s="29"/>
      <c r="W156" s="29"/>
      <c r="X156" s="29"/>
      <c r="Y156" s="29"/>
      <c r="Z156" s="29"/>
      <c r="AA156" s="29"/>
      <c r="AB156" s="29"/>
      <c r="AC156" s="29"/>
      <c r="AD156" s="29"/>
      <c r="AE156" s="29"/>
      <c r="AR156" s="157" t="s">
        <v>134</v>
      </c>
      <c r="AT156" s="157" t="s">
        <v>129</v>
      </c>
      <c r="AU156" s="157" t="s">
        <v>87</v>
      </c>
      <c r="AY156" s="14" t="s">
        <v>126</v>
      </c>
      <c r="BE156" s="158">
        <f t="shared" si="14"/>
        <v>0</v>
      </c>
      <c r="BF156" s="158">
        <f t="shared" si="15"/>
        <v>0</v>
      </c>
      <c r="BG156" s="158">
        <f t="shared" si="16"/>
        <v>0</v>
      </c>
      <c r="BH156" s="158">
        <f t="shared" si="17"/>
        <v>0</v>
      </c>
      <c r="BI156" s="158">
        <f t="shared" si="18"/>
        <v>0</v>
      </c>
      <c r="BJ156" s="14" t="s">
        <v>85</v>
      </c>
      <c r="BK156" s="158">
        <f t="shared" si="19"/>
        <v>0</v>
      </c>
      <c r="BL156" s="14" t="s">
        <v>134</v>
      </c>
      <c r="BM156" s="157" t="s">
        <v>269</v>
      </c>
    </row>
    <row r="157" spans="1:65" s="2" customFormat="1" ht="78" customHeight="1" x14ac:dyDescent="0.2">
      <c r="A157" s="29"/>
      <c r="B157" s="145"/>
      <c r="C157" s="146" t="s">
        <v>270</v>
      </c>
      <c r="D157" s="146" t="s">
        <v>129</v>
      </c>
      <c r="E157" s="147" t="s">
        <v>271</v>
      </c>
      <c r="F157" s="148" t="s">
        <v>272</v>
      </c>
      <c r="G157" s="149" t="s">
        <v>132</v>
      </c>
      <c r="H157" s="150">
        <v>4</v>
      </c>
      <c r="I157" s="151"/>
      <c r="J157" s="152">
        <f t="shared" si="10"/>
        <v>0</v>
      </c>
      <c r="K157" s="148" t="s">
        <v>133</v>
      </c>
      <c r="L157" s="30"/>
      <c r="M157" s="153" t="s">
        <v>1</v>
      </c>
      <c r="N157" s="154" t="s">
        <v>42</v>
      </c>
      <c r="O157" s="55"/>
      <c r="P157" s="155">
        <f t="shared" si="11"/>
        <v>0</v>
      </c>
      <c r="Q157" s="155">
        <v>0</v>
      </c>
      <c r="R157" s="155">
        <f t="shared" si="12"/>
        <v>0</v>
      </c>
      <c r="S157" s="155">
        <v>0</v>
      </c>
      <c r="T157" s="156">
        <f t="shared" si="13"/>
        <v>0</v>
      </c>
      <c r="U157" s="29"/>
      <c r="V157" s="29"/>
      <c r="W157" s="29"/>
      <c r="X157" s="29"/>
      <c r="Y157" s="29"/>
      <c r="Z157" s="29"/>
      <c r="AA157" s="29"/>
      <c r="AB157" s="29"/>
      <c r="AC157" s="29"/>
      <c r="AD157" s="29"/>
      <c r="AE157" s="29"/>
      <c r="AR157" s="157" t="s">
        <v>134</v>
      </c>
      <c r="AT157" s="157" t="s">
        <v>129</v>
      </c>
      <c r="AU157" s="157" t="s">
        <v>87</v>
      </c>
      <c r="AY157" s="14" t="s">
        <v>126</v>
      </c>
      <c r="BE157" s="158">
        <f t="shared" si="14"/>
        <v>0</v>
      </c>
      <c r="BF157" s="158">
        <f t="shared" si="15"/>
        <v>0</v>
      </c>
      <c r="BG157" s="158">
        <f t="shared" si="16"/>
        <v>0</v>
      </c>
      <c r="BH157" s="158">
        <f t="shared" si="17"/>
        <v>0</v>
      </c>
      <c r="BI157" s="158">
        <f t="shared" si="18"/>
        <v>0</v>
      </c>
      <c r="BJ157" s="14" t="s">
        <v>85</v>
      </c>
      <c r="BK157" s="158">
        <f t="shared" si="19"/>
        <v>0</v>
      </c>
      <c r="BL157" s="14" t="s">
        <v>134</v>
      </c>
      <c r="BM157" s="157" t="s">
        <v>273</v>
      </c>
    </row>
    <row r="158" spans="1:65" s="2" customFormat="1" ht="66.75" customHeight="1" x14ac:dyDescent="0.2">
      <c r="A158" s="29"/>
      <c r="B158" s="145"/>
      <c r="C158" s="146" t="s">
        <v>274</v>
      </c>
      <c r="D158" s="146" t="s">
        <v>129</v>
      </c>
      <c r="E158" s="147" t="s">
        <v>275</v>
      </c>
      <c r="F158" s="148" t="s">
        <v>276</v>
      </c>
      <c r="G158" s="149" t="s">
        <v>153</v>
      </c>
      <c r="H158" s="150">
        <v>142</v>
      </c>
      <c r="I158" s="151"/>
      <c r="J158" s="152">
        <f t="shared" si="10"/>
        <v>0</v>
      </c>
      <c r="K158" s="148" t="s">
        <v>133</v>
      </c>
      <c r="L158" s="30"/>
      <c r="M158" s="153" t="s">
        <v>1</v>
      </c>
      <c r="N158" s="154" t="s">
        <v>42</v>
      </c>
      <c r="O158" s="55"/>
      <c r="P158" s="155">
        <f t="shared" si="11"/>
        <v>0</v>
      </c>
      <c r="Q158" s="155">
        <v>0</v>
      </c>
      <c r="R158" s="155">
        <f t="shared" si="12"/>
        <v>0</v>
      </c>
      <c r="S158" s="155">
        <v>0</v>
      </c>
      <c r="T158" s="156">
        <f t="shared" si="13"/>
        <v>0</v>
      </c>
      <c r="U158" s="29"/>
      <c r="V158" s="29"/>
      <c r="W158" s="29"/>
      <c r="X158" s="29"/>
      <c r="Y158" s="29"/>
      <c r="Z158" s="29"/>
      <c r="AA158" s="29"/>
      <c r="AB158" s="29"/>
      <c r="AC158" s="29"/>
      <c r="AD158" s="29"/>
      <c r="AE158" s="29"/>
      <c r="AR158" s="157" t="s">
        <v>134</v>
      </c>
      <c r="AT158" s="157" t="s">
        <v>129</v>
      </c>
      <c r="AU158" s="157" t="s">
        <v>87</v>
      </c>
      <c r="AY158" s="14" t="s">
        <v>126</v>
      </c>
      <c r="BE158" s="158">
        <f t="shared" si="14"/>
        <v>0</v>
      </c>
      <c r="BF158" s="158">
        <f t="shared" si="15"/>
        <v>0</v>
      </c>
      <c r="BG158" s="158">
        <f t="shared" si="16"/>
        <v>0</v>
      </c>
      <c r="BH158" s="158">
        <f t="shared" si="17"/>
        <v>0</v>
      </c>
      <c r="BI158" s="158">
        <f t="shared" si="18"/>
        <v>0</v>
      </c>
      <c r="BJ158" s="14" t="s">
        <v>85</v>
      </c>
      <c r="BK158" s="158">
        <f t="shared" si="19"/>
        <v>0</v>
      </c>
      <c r="BL158" s="14" t="s">
        <v>134</v>
      </c>
      <c r="BM158" s="157" t="s">
        <v>277</v>
      </c>
    </row>
    <row r="159" spans="1:65" s="2" customFormat="1" ht="66.75" customHeight="1" x14ac:dyDescent="0.2">
      <c r="A159" s="29"/>
      <c r="B159" s="145"/>
      <c r="C159" s="146" t="s">
        <v>278</v>
      </c>
      <c r="D159" s="146" t="s">
        <v>129</v>
      </c>
      <c r="E159" s="147" t="s">
        <v>279</v>
      </c>
      <c r="F159" s="148" t="s">
        <v>280</v>
      </c>
      <c r="G159" s="149" t="s">
        <v>153</v>
      </c>
      <c r="H159" s="150">
        <v>341.34</v>
      </c>
      <c r="I159" s="151"/>
      <c r="J159" s="152">
        <f t="shared" si="10"/>
        <v>0</v>
      </c>
      <c r="K159" s="148" t="s">
        <v>133</v>
      </c>
      <c r="L159" s="30"/>
      <c r="M159" s="153" t="s">
        <v>1</v>
      </c>
      <c r="N159" s="154" t="s">
        <v>42</v>
      </c>
      <c r="O159" s="55"/>
      <c r="P159" s="155">
        <f t="shared" si="11"/>
        <v>0</v>
      </c>
      <c r="Q159" s="155">
        <v>0</v>
      </c>
      <c r="R159" s="155">
        <f t="shared" si="12"/>
        <v>0</v>
      </c>
      <c r="S159" s="155">
        <v>0</v>
      </c>
      <c r="T159" s="156">
        <f t="shared" si="13"/>
        <v>0</v>
      </c>
      <c r="U159" s="29"/>
      <c r="V159" s="29"/>
      <c r="W159" s="29"/>
      <c r="X159" s="29"/>
      <c r="Y159" s="29"/>
      <c r="Z159" s="29"/>
      <c r="AA159" s="29"/>
      <c r="AB159" s="29"/>
      <c r="AC159" s="29"/>
      <c r="AD159" s="29"/>
      <c r="AE159" s="29"/>
      <c r="AR159" s="157" t="s">
        <v>134</v>
      </c>
      <c r="AT159" s="157" t="s">
        <v>129</v>
      </c>
      <c r="AU159" s="157" t="s">
        <v>87</v>
      </c>
      <c r="AY159" s="14" t="s">
        <v>126</v>
      </c>
      <c r="BE159" s="158">
        <f t="shared" si="14"/>
        <v>0</v>
      </c>
      <c r="BF159" s="158">
        <f t="shared" si="15"/>
        <v>0</v>
      </c>
      <c r="BG159" s="158">
        <f t="shared" si="16"/>
        <v>0</v>
      </c>
      <c r="BH159" s="158">
        <f t="shared" si="17"/>
        <v>0</v>
      </c>
      <c r="BI159" s="158">
        <f t="shared" si="18"/>
        <v>0</v>
      </c>
      <c r="BJ159" s="14" t="s">
        <v>85</v>
      </c>
      <c r="BK159" s="158">
        <f t="shared" si="19"/>
        <v>0</v>
      </c>
      <c r="BL159" s="14" t="s">
        <v>134</v>
      </c>
      <c r="BM159" s="157" t="s">
        <v>281</v>
      </c>
    </row>
    <row r="160" spans="1:65" s="2" customFormat="1" ht="55.5" customHeight="1" x14ac:dyDescent="0.2">
      <c r="A160" s="29"/>
      <c r="B160" s="145"/>
      <c r="C160" s="146" t="s">
        <v>282</v>
      </c>
      <c r="D160" s="146" t="s">
        <v>129</v>
      </c>
      <c r="E160" s="147" t="s">
        <v>283</v>
      </c>
      <c r="F160" s="148" t="s">
        <v>284</v>
      </c>
      <c r="G160" s="149" t="s">
        <v>158</v>
      </c>
      <c r="H160" s="150">
        <v>1.1000000000000001</v>
      </c>
      <c r="I160" s="151"/>
      <c r="J160" s="152">
        <f t="shared" si="10"/>
        <v>0</v>
      </c>
      <c r="K160" s="148" t="s">
        <v>133</v>
      </c>
      <c r="L160" s="30"/>
      <c r="M160" s="153" t="s">
        <v>1</v>
      </c>
      <c r="N160" s="154" t="s">
        <v>42</v>
      </c>
      <c r="O160" s="55"/>
      <c r="P160" s="155">
        <f t="shared" si="11"/>
        <v>0</v>
      </c>
      <c r="Q160" s="155">
        <v>0</v>
      </c>
      <c r="R160" s="155">
        <f t="shared" si="12"/>
        <v>0</v>
      </c>
      <c r="S160" s="155">
        <v>0</v>
      </c>
      <c r="T160" s="156">
        <f t="shared" si="13"/>
        <v>0</v>
      </c>
      <c r="U160" s="29"/>
      <c r="V160" s="29"/>
      <c r="W160" s="29"/>
      <c r="X160" s="29"/>
      <c r="Y160" s="29"/>
      <c r="Z160" s="29"/>
      <c r="AA160" s="29"/>
      <c r="AB160" s="29"/>
      <c r="AC160" s="29"/>
      <c r="AD160" s="29"/>
      <c r="AE160" s="29"/>
      <c r="AR160" s="157" t="s">
        <v>134</v>
      </c>
      <c r="AT160" s="157" t="s">
        <v>129</v>
      </c>
      <c r="AU160" s="157" t="s">
        <v>87</v>
      </c>
      <c r="AY160" s="14" t="s">
        <v>126</v>
      </c>
      <c r="BE160" s="158">
        <f t="shared" si="14"/>
        <v>0</v>
      </c>
      <c r="BF160" s="158">
        <f t="shared" si="15"/>
        <v>0</v>
      </c>
      <c r="BG160" s="158">
        <f t="shared" si="16"/>
        <v>0</v>
      </c>
      <c r="BH160" s="158">
        <f t="shared" si="17"/>
        <v>0</v>
      </c>
      <c r="BI160" s="158">
        <f t="shared" si="18"/>
        <v>0</v>
      </c>
      <c r="BJ160" s="14" t="s">
        <v>85</v>
      </c>
      <c r="BK160" s="158">
        <f t="shared" si="19"/>
        <v>0</v>
      </c>
      <c r="BL160" s="14" t="s">
        <v>134</v>
      </c>
      <c r="BM160" s="157" t="s">
        <v>285</v>
      </c>
    </row>
    <row r="161" spans="1:65" s="2" customFormat="1" ht="55.5" customHeight="1" x14ac:dyDescent="0.2">
      <c r="A161" s="29"/>
      <c r="B161" s="145"/>
      <c r="C161" s="146" t="s">
        <v>286</v>
      </c>
      <c r="D161" s="146" t="s">
        <v>129</v>
      </c>
      <c r="E161" s="147" t="s">
        <v>287</v>
      </c>
      <c r="F161" s="148" t="s">
        <v>288</v>
      </c>
      <c r="G161" s="149" t="s">
        <v>153</v>
      </c>
      <c r="H161" s="150">
        <v>341.34</v>
      </c>
      <c r="I161" s="151"/>
      <c r="J161" s="152">
        <f t="shared" si="10"/>
        <v>0</v>
      </c>
      <c r="K161" s="148" t="s">
        <v>133</v>
      </c>
      <c r="L161" s="30"/>
      <c r="M161" s="153" t="s">
        <v>1</v>
      </c>
      <c r="N161" s="154" t="s">
        <v>42</v>
      </c>
      <c r="O161" s="55"/>
      <c r="P161" s="155">
        <f t="shared" si="11"/>
        <v>0</v>
      </c>
      <c r="Q161" s="155">
        <v>0</v>
      </c>
      <c r="R161" s="155">
        <f t="shared" si="12"/>
        <v>0</v>
      </c>
      <c r="S161" s="155">
        <v>0</v>
      </c>
      <c r="T161" s="156">
        <f t="shared" si="13"/>
        <v>0</v>
      </c>
      <c r="U161" s="29"/>
      <c r="V161" s="29"/>
      <c r="W161" s="29"/>
      <c r="X161" s="29"/>
      <c r="Y161" s="29"/>
      <c r="Z161" s="29"/>
      <c r="AA161" s="29"/>
      <c r="AB161" s="29"/>
      <c r="AC161" s="29"/>
      <c r="AD161" s="29"/>
      <c r="AE161" s="29"/>
      <c r="AR161" s="157" t="s">
        <v>134</v>
      </c>
      <c r="AT161" s="157" t="s">
        <v>129</v>
      </c>
      <c r="AU161" s="157" t="s">
        <v>87</v>
      </c>
      <c r="AY161" s="14" t="s">
        <v>126</v>
      </c>
      <c r="BE161" s="158">
        <f t="shared" si="14"/>
        <v>0</v>
      </c>
      <c r="BF161" s="158">
        <f t="shared" si="15"/>
        <v>0</v>
      </c>
      <c r="BG161" s="158">
        <f t="shared" si="16"/>
        <v>0</v>
      </c>
      <c r="BH161" s="158">
        <f t="shared" si="17"/>
        <v>0</v>
      </c>
      <c r="BI161" s="158">
        <f t="shared" si="18"/>
        <v>0</v>
      </c>
      <c r="BJ161" s="14" t="s">
        <v>85</v>
      </c>
      <c r="BK161" s="158">
        <f t="shared" si="19"/>
        <v>0</v>
      </c>
      <c r="BL161" s="14" t="s">
        <v>134</v>
      </c>
      <c r="BM161" s="157" t="s">
        <v>289</v>
      </c>
    </row>
    <row r="162" spans="1:65" s="2" customFormat="1" ht="66.75" customHeight="1" x14ac:dyDescent="0.2">
      <c r="A162" s="29"/>
      <c r="B162" s="145"/>
      <c r="C162" s="146" t="s">
        <v>290</v>
      </c>
      <c r="D162" s="146" t="s">
        <v>129</v>
      </c>
      <c r="E162" s="147" t="s">
        <v>291</v>
      </c>
      <c r="F162" s="148" t="s">
        <v>292</v>
      </c>
      <c r="G162" s="149" t="s">
        <v>153</v>
      </c>
      <c r="H162" s="150">
        <v>335</v>
      </c>
      <c r="I162" s="151"/>
      <c r="J162" s="152">
        <f t="shared" si="10"/>
        <v>0</v>
      </c>
      <c r="K162" s="148" t="s">
        <v>133</v>
      </c>
      <c r="L162" s="30"/>
      <c r="M162" s="153" t="s">
        <v>1</v>
      </c>
      <c r="N162" s="154" t="s">
        <v>42</v>
      </c>
      <c r="O162" s="55"/>
      <c r="P162" s="155">
        <f t="shared" si="11"/>
        <v>0</v>
      </c>
      <c r="Q162" s="155">
        <v>0</v>
      </c>
      <c r="R162" s="155">
        <f t="shared" si="12"/>
        <v>0</v>
      </c>
      <c r="S162" s="155">
        <v>0</v>
      </c>
      <c r="T162" s="156">
        <f t="shared" si="13"/>
        <v>0</v>
      </c>
      <c r="U162" s="29"/>
      <c r="V162" s="29"/>
      <c r="W162" s="29"/>
      <c r="X162" s="29"/>
      <c r="Y162" s="29"/>
      <c r="Z162" s="29"/>
      <c r="AA162" s="29"/>
      <c r="AB162" s="29"/>
      <c r="AC162" s="29"/>
      <c r="AD162" s="29"/>
      <c r="AE162" s="29"/>
      <c r="AR162" s="157" t="s">
        <v>134</v>
      </c>
      <c r="AT162" s="157" t="s">
        <v>129</v>
      </c>
      <c r="AU162" s="157" t="s">
        <v>87</v>
      </c>
      <c r="AY162" s="14" t="s">
        <v>126</v>
      </c>
      <c r="BE162" s="158">
        <f t="shared" si="14"/>
        <v>0</v>
      </c>
      <c r="BF162" s="158">
        <f t="shared" si="15"/>
        <v>0</v>
      </c>
      <c r="BG162" s="158">
        <f t="shared" si="16"/>
        <v>0</v>
      </c>
      <c r="BH162" s="158">
        <f t="shared" si="17"/>
        <v>0</v>
      </c>
      <c r="BI162" s="158">
        <f t="shared" si="18"/>
        <v>0</v>
      </c>
      <c r="BJ162" s="14" t="s">
        <v>85</v>
      </c>
      <c r="BK162" s="158">
        <f t="shared" si="19"/>
        <v>0</v>
      </c>
      <c r="BL162" s="14" t="s">
        <v>134</v>
      </c>
      <c r="BM162" s="157" t="s">
        <v>293</v>
      </c>
    </row>
    <row r="163" spans="1:65" s="2" customFormat="1" ht="114.95" customHeight="1" x14ac:dyDescent="0.2">
      <c r="A163" s="29"/>
      <c r="B163" s="145"/>
      <c r="C163" s="146" t="s">
        <v>294</v>
      </c>
      <c r="D163" s="146" t="s">
        <v>129</v>
      </c>
      <c r="E163" s="147" t="s">
        <v>295</v>
      </c>
      <c r="F163" s="148" t="s">
        <v>296</v>
      </c>
      <c r="G163" s="149" t="s">
        <v>216</v>
      </c>
      <c r="H163" s="150">
        <v>28</v>
      </c>
      <c r="I163" s="151"/>
      <c r="J163" s="152">
        <f t="shared" si="10"/>
        <v>0</v>
      </c>
      <c r="K163" s="148" t="s">
        <v>133</v>
      </c>
      <c r="L163" s="30"/>
      <c r="M163" s="153" t="s">
        <v>1</v>
      </c>
      <c r="N163" s="154" t="s">
        <v>42</v>
      </c>
      <c r="O163" s="55"/>
      <c r="P163" s="155">
        <f t="shared" si="11"/>
        <v>0</v>
      </c>
      <c r="Q163" s="155">
        <v>0</v>
      </c>
      <c r="R163" s="155">
        <f t="shared" si="12"/>
        <v>0</v>
      </c>
      <c r="S163" s="155">
        <v>0</v>
      </c>
      <c r="T163" s="156">
        <f t="shared" si="13"/>
        <v>0</v>
      </c>
      <c r="U163" s="29"/>
      <c r="V163" s="29"/>
      <c r="W163" s="29"/>
      <c r="X163" s="29"/>
      <c r="Y163" s="29"/>
      <c r="Z163" s="29"/>
      <c r="AA163" s="29"/>
      <c r="AB163" s="29"/>
      <c r="AC163" s="29"/>
      <c r="AD163" s="29"/>
      <c r="AE163" s="29"/>
      <c r="AR163" s="157" t="s">
        <v>134</v>
      </c>
      <c r="AT163" s="157" t="s">
        <v>129</v>
      </c>
      <c r="AU163" s="157" t="s">
        <v>87</v>
      </c>
      <c r="AY163" s="14" t="s">
        <v>126</v>
      </c>
      <c r="BE163" s="158">
        <f t="shared" si="14"/>
        <v>0</v>
      </c>
      <c r="BF163" s="158">
        <f t="shared" si="15"/>
        <v>0</v>
      </c>
      <c r="BG163" s="158">
        <f t="shared" si="16"/>
        <v>0</v>
      </c>
      <c r="BH163" s="158">
        <f t="shared" si="17"/>
        <v>0</v>
      </c>
      <c r="BI163" s="158">
        <f t="shared" si="18"/>
        <v>0</v>
      </c>
      <c r="BJ163" s="14" t="s">
        <v>85</v>
      </c>
      <c r="BK163" s="158">
        <f t="shared" si="19"/>
        <v>0</v>
      </c>
      <c r="BL163" s="14" t="s">
        <v>134</v>
      </c>
      <c r="BM163" s="157" t="s">
        <v>297</v>
      </c>
    </row>
    <row r="164" spans="1:65" s="2" customFormat="1" ht="90" customHeight="1" x14ac:dyDescent="0.2">
      <c r="A164" s="29"/>
      <c r="B164" s="145"/>
      <c r="C164" s="146" t="s">
        <v>298</v>
      </c>
      <c r="D164" s="146" t="s">
        <v>129</v>
      </c>
      <c r="E164" s="147" t="s">
        <v>299</v>
      </c>
      <c r="F164" s="148" t="s">
        <v>300</v>
      </c>
      <c r="G164" s="149" t="s">
        <v>216</v>
      </c>
      <c r="H164" s="150">
        <v>4</v>
      </c>
      <c r="I164" s="151"/>
      <c r="J164" s="152">
        <f t="shared" si="10"/>
        <v>0</v>
      </c>
      <c r="K164" s="148" t="s">
        <v>133</v>
      </c>
      <c r="L164" s="30"/>
      <c r="M164" s="153" t="s">
        <v>1</v>
      </c>
      <c r="N164" s="154" t="s">
        <v>42</v>
      </c>
      <c r="O164" s="55"/>
      <c r="P164" s="155">
        <f t="shared" si="11"/>
        <v>0</v>
      </c>
      <c r="Q164" s="155">
        <v>0</v>
      </c>
      <c r="R164" s="155">
        <f t="shared" si="12"/>
        <v>0</v>
      </c>
      <c r="S164" s="155">
        <v>0</v>
      </c>
      <c r="T164" s="156">
        <f t="shared" si="13"/>
        <v>0</v>
      </c>
      <c r="U164" s="29"/>
      <c r="V164" s="29"/>
      <c r="W164" s="29"/>
      <c r="X164" s="29"/>
      <c r="Y164" s="29"/>
      <c r="Z164" s="29"/>
      <c r="AA164" s="29"/>
      <c r="AB164" s="29"/>
      <c r="AC164" s="29"/>
      <c r="AD164" s="29"/>
      <c r="AE164" s="29"/>
      <c r="AR164" s="157" t="s">
        <v>134</v>
      </c>
      <c r="AT164" s="157" t="s">
        <v>129</v>
      </c>
      <c r="AU164" s="157" t="s">
        <v>87</v>
      </c>
      <c r="AY164" s="14" t="s">
        <v>126</v>
      </c>
      <c r="BE164" s="158">
        <f t="shared" si="14"/>
        <v>0</v>
      </c>
      <c r="BF164" s="158">
        <f t="shared" si="15"/>
        <v>0</v>
      </c>
      <c r="BG164" s="158">
        <f t="shared" si="16"/>
        <v>0</v>
      </c>
      <c r="BH164" s="158">
        <f t="shared" si="17"/>
        <v>0</v>
      </c>
      <c r="BI164" s="158">
        <f t="shared" si="18"/>
        <v>0</v>
      </c>
      <c r="BJ164" s="14" t="s">
        <v>85</v>
      </c>
      <c r="BK164" s="158">
        <f t="shared" si="19"/>
        <v>0</v>
      </c>
      <c r="BL164" s="14" t="s">
        <v>134</v>
      </c>
      <c r="BM164" s="157" t="s">
        <v>301</v>
      </c>
    </row>
    <row r="165" spans="1:65" s="2" customFormat="1" ht="90" customHeight="1" x14ac:dyDescent="0.2">
      <c r="A165" s="29"/>
      <c r="B165" s="145"/>
      <c r="C165" s="146" t="s">
        <v>302</v>
      </c>
      <c r="D165" s="146" t="s">
        <v>129</v>
      </c>
      <c r="E165" s="147" t="s">
        <v>303</v>
      </c>
      <c r="F165" s="148" t="s">
        <v>304</v>
      </c>
      <c r="G165" s="149" t="s">
        <v>153</v>
      </c>
      <c r="H165" s="150">
        <v>76</v>
      </c>
      <c r="I165" s="151"/>
      <c r="J165" s="152">
        <f t="shared" si="10"/>
        <v>0</v>
      </c>
      <c r="K165" s="148" t="s">
        <v>133</v>
      </c>
      <c r="L165" s="30"/>
      <c r="M165" s="153" t="s">
        <v>1</v>
      </c>
      <c r="N165" s="154" t="s">
        <v>42</v>
      </c>
      <c r="O165" s="55"/>
      <c r="P165" s="155">
        <f t="shared" si="11"/>
        <v>0</v>
      </c>
      <c r="Q165" s="155">
        <v>0</v>
      </c>
      <c r="R165" s="155">
        <f t="shared" si="12"/>
        <v>0</v>
      </c>
      <c r="S165" s="155">
        <v>0</v>
      </c>
      <c r="T165" s="156">
        <f t="shared" si="13"/>
        <v>0</v>
      </c>
      <c r="U165" s="29"/>
      <c r="V165" s="29"/>
      <c r="W165" s="29"/>
      <c r="X165" s="29"/>
      <c r="Y165" s="29"/>
      <c r="Z165" s="29"/>
      <c r="AA165" s="29"/>
      <c r="AB165" s="29"/>
      <c r="AC165" s="29"/>
      <c r="AD165" s="29"/>
      <c r="AE165" s="29"/>
      <c r="AR165" s="157" t="s">
        <v>134</v>
      </c>
      <c r="AT165" s="157" t="s">
        <v>129</v>
      </c>
      <c r="AU165" s="157" t="s">
        <v>87</v>
      </c>
      <c r="AY165" s="14" t="s">
        <v>126</v>
      </c>
      <c r="BE165" s="158">
        <f t="shared" si="14"/>
        <v>0</v>
      </c>
      <c r="BF165" s="158">
        <f t="shared" si="15"/>
        <v>0</v>
      </c>
      <c r="BG165" s="158">
        <f t="shared" si="16"/>
        <v>0</v>
      </c>
      <c r="BH165" s="158">
        <f t="shared" si="17"/>
        <v>0</v>
      </c>
      <c r="BI165" s="158">
        <f t="shared" si="18"/>
        <v>0</v>
      </c>
      <c r="BJ165" s="14" t="s">
        <v>85</v>
      </c>
      <c r="BK165" s="158">
        <f t="shared" si="19"/>
        <v>0</v>
      </c>
      <c r="BL165" s="14" t="s">
        <v>134</v>
      </c>
      <c r="BM165" s="157" t="s">
        <v>305</v>
      </c>
    </row>
    <row r="166" spans="1:65" s="2" customFormat="1" ht="101.25" customHeight="1" x14ac:dyDescent="0.2">
      <c r="A166" s="29"/>
      <c r="B166" s="145"/>
      <c r="C166" s="146" t="s">
        <v>306</v>
      </c>
      <c r="D166" s="146" t="s">
        <v>129</v>
      </c>
      <c r="E166" s="147" t="s">
        <v>307</v>
      </c>
      <c r="F166" s="148" t="s">
        <v>308</v>
      </c>
      <c r="G166" s="149" t="s">
        <v>153</v>
      </c>
      <c r="H166" s="150">
        <v>76</v>
      </c>
      <c r="I166" s="151"/>
      <c r="J166" s="152">
        <f t="shared" si="10"/>
        <v>0</v>
      </c>
      <c r="K166" s="148" t="s">
        <v>133</v>
      </c>
      <c r="L166" s="30"/>
      <c r="M166" s="153" t="s">
        <v>1</v>
      </c>
      <c r="N166" s="154" t="s">
        <v>42</v>
      </c>
      <c r="O166" s="55"/>
      <c r="P166" s="155">
        <f t="shared" si="11"/>
        <v>0</v>
      </c>
      <c r="Q166" s="155">
        <v>0</v>
      </c>
      <c r="R166" s="155">
        <f t="shared" si="12"/>
        <v>0</v>
      </c>
      <c r="S166" s="155">
        <v>0</v>
      </c>
      <c r="T166" s="156">
        <f t="shared" si="13"/>
        <v>0</v>
      </c>
      <c r="U166" s="29"/>
      <c r="V166" s="29"/>
      <c r="W166" s="29"/>
      <c r="X166" s="29"/>
      <c r="Y166" s="29"/>
      <c r="Z166" s="29"/>
      <c r="AA166" s="29"/>
      <c r="AB166" s="29"/>
      <c r="AC166" s="29"/>
      <c r="AD166" s="29"/>
      <c r="AE166" s="29"/>
      <c r="AR166" s="157" t="s">
        <v>134</v>
      </c>
      <c r="AT166" s="157" t="s">
        <v>129</v>
      </c>
      <c r="AU166" s="157" t="s">
        <v>87</v>
      </c>
      <c r="AY166" s="14" t="s">
        <v>126</v>
      </c>
      <c r="BE166" s="158">
        <f t="shared" si="14"/>
        <v>0</v>
      </c>
      <c r="BF166" s="158">
        <f t="shared" si="15"/>
        <v>0</v>
      </c>
      <c r="BG166" s="158">
        <f t="shared" si="16"/>
        <v>0</v>
      </c>
      <c r="BH166" s="158">
        <f t="shared" si="17"/>
        <v>0</v>
      </c>
      <c r="BI166" s="158">
        <f t="shared" si="18"/>
        <v>0</v>
      </c>
      <c r="BJ166" s="14" t="s">
        <v>85</v>
      </c>
      <c r="BK166" s="158">
        <f t="shared" si="19"/>
        <v>0</v>
      </c>
      <c r="BL166" s="14" t="s">
        <v>134</v>
      </c>
      <c r="BM166" s="157" t="s">
        <v>309</v>
      </c>
    </row>
    <row r="167" spans="1:65" s="2" customFormat="1" ht="76.349999999999994" customHeight="1" x14ac:dyDescent="0.2">
      <c r="A167" s="29"/>
      <c r="B167" s="145"/>
      <c r="C167" s="146" t="s">
        <v>310</v>
      </c>
      <c r="D167" s="146" t="s">
        <v>129</v>
      </c>
      <c r="E167" s="147" t="s">
        <v>311</v>
      </c>
      <c r="F167" s="148" t="s">
        <v>312</v>
      </c>
      <c r="G167" s="149" t="s">
        <v>153</v>
      </c>
      <c r="H167" s="150">
        <v>66.459999999999994</v>
      </c>
      <c r="I167" s="151"/>
      <c r="J167" s="152">
        <f t="shared" si="10"/>
        <v>0</v>
      </c>
      <c r="K167" s="148" t="s">
        <v>133</v>
      </c>
      <c r="L167" s="30"/>
      <c r="M167" s="153" t="s">
        <v>1</v>
      </c>
      <c r="N167" s="154" t="s">
        <v>42</v>
      </c>
      <c r="O167" s="55"/>
      <c r="P167" s="155">
        <f t="shared" si="11"/>
        <v>0</v>
      </c>
      <c r="Q167" s="155">
        <v>0</v>
      </c>
      <c r="R167" s="155">
        <f t="shared" si="12"/>
        <v>0</v>
      </c>
      <c r="S167" s="155">
        <v>0</v>
      </c>
      <c r="T167" s="156">
        <f t="shared" si="13"/>
        <v>0</v>
      </c>
      <c r="U167" s="29"/>
      <c r="V167" s="29"/>
      <c r="W167" s="29"/>
      <c r="X167" s="29"/>
      <c r="Y167" s="29"/>
      <c r="Z167" s="29"/>
      <c r="AA167" s="29"/>
      <c r="AB167" s="29"/>
      <c r="AC167" s="29"/>
      <c r="AD167" s="29"/>
      <c r="AE167" s="29"/>
      <c r="AR167" s="157" t="s">
        <v>134</v>
      </c>
      <c r="AT167" s="157" t="s">
        <v>129</v>
      </c>
      <c r="AU167" s="157" t="s">
        <v>87</v>
      </c>
      <c r="AY167" s="14" t="s">
        <v>126</v>
      </c>
      <c r="BE167" s="158">
        <f t="shared" si="14"/>
        <v>0</v>
      </c>
      <c r="BF167" s="158">
        <f t="shared" si="15"/>
        <v>0</v>
      </c>
      <c r="BG167" s="158">
        <f t="shared" si="16"/>
        <v>0</v>
      </c>
      <c r="BH167" s="158">
        <f t="shared" si="17"/>
        <v>0</v>
      </c>
      <c r="BI167" s="158">
        <f t="shared" si="18"/>
        <v>0</v>
      </c>
      <c r="BJ167" s="14" t="s">
        <v>85</v>
      </c>
      <c r="BK167" s="158">
        <f t="shared" si="19"/>
        <v>0</v>
      </c>
      <c r="BL167" s="14" t="s">
        <v>134</v>
      </c>
      <c r="BM167" s="157" t="s">
        <v>313</v>
      </c>
    </row>
    <row r="168" spans="1:65" s="2" customFormat="1" ht="76.349999999999994" customHeight="1" x14ac:dyDescent="0.2">
      <c r="A168" s="29"/>
      <c r="B168" s="145"/>
      <c r="C168" s="146" t="s">
        <v>314</v>
      </c>
      <c r="D168" s="146" t="s">
        <v>129</v>
      </c>
      <c r="E168" s="147" t="s">
        <v>315</v>
      </c>
      <c r="F168" s="148" t="s">
        <v>316</v>
      </c>
      <c r="G168" s="149" t="s">
        <v>153</v>
      </c>
      <c r="H168" s="150">
        <v>66.459999999999994</v>
      </c>
      <c r="I168" s="151"/>
      <c r="J168" s="152">
        <f t="shared" si="10"/>
        <v>0</v>
      </c>
      <c r="K168" s="148" t="s">
        <v>133</v>
      </c>
      <c r="L168" s="30"/>
      <c r="M168" s="153" t="s">
        <v>1</v>
      </c>
      <c r="N168" s="154" t="s">
        <v>42</v>
      </c>
      <c r="O168" s="55"/>
      <c r="P168" s="155">
        <f t="shared" si="11"/>
        <v>0</v>
      </c>
      <c r="Q168" s="155">
        <v>0</v>
      </c>
      <c r="R168" s="155">
        <f t="shared" si="12"/>
        <v>0</v>
      </c>
      <c r="S168" s="155">
        <v>0</v>
      </c>
      <c r="T168" s="156">
        <f t="shared" si="13"/>
        <v>0</v>
      </c>
      <c r="U168" s="29"/>
      <c r="V168" s="29"/>
      <c r="W168" s="29"/>
      <c r="X168" s="29"/>
      <c r="Y168" s="29"/>
      <c r="Z168" s="29"/>
      <c r="AA168" s="29"/>
      <c r="AB168" s="29"/>
      <c r="AC168" s="29"/>
      <c r="AD168" s="29"/>
      <c r="AE168" s="29"/>
      <c r="AR168" s="157" t="s">
        <v>134</v>
      </c>
      <c r="AT168" s="157" t="s">
        <v>129</v>
      </c>
      <c r="AU168" s="157" t="s">
        <v>87</v>
      </c>
      <c r="AY168" s="14" t="s">
        <v>126</v>
      </c>
      <c r="BE168" s="158">
        <f t="shared" si="14"/>
        <v>0</v>
      </c>
      <c r="BF168" s="158">
        <f t="shared" si="15"/>
        <v>0</v>
      </c>
      <c r="BG168" s="158">
        <f t="shared" si="16"/>
        <v>0</v>
      </c>
      <c r="BH168" s="158">
        <f t="shared" si="17"/>
        <v>0</v>
      </c>
      <c r="BI168" s="158">
        <f t="shared" si="18"/>
        <v>0</v>
      </c>
      <c r="BJ168" s="14" t="s">
        <v>85</v>
      </c>
      <c r="BK168" s="158">
        <f t="shared" si="19"/>
        <v>0</v>
      </c>
      <c r="BL168" s="14" t="s">
        <v>134</v>
      </c>
      <c r="BM168" s="157" t="s">
        <v>317</v>
      </c>
    </row>
    <row r="169" spans="1:65" s="2" customFormat="1" ht="78" customHeight="1" x14ac:dyDescent="0.2">
      <c r="A169" s="29"/>
      <c r="B169" s="145"/>
      <c r="C169" s="146" t="s">
        <v>318</v>
      </c>
      <c r="D169" s="146" t="s">
        <v>129</v>
      </c>
      <c r="E169" s="147" t="s">
        <v>319</v>
      </c>
      <c r="F169" s="148" t="s">
        <v>320</v>
      </c>
      <c r="G169" s="149" t="s">
        <v>132</v>
      </c>
      <c r="H169" s="150">
        <v>2</v>
      </c>
      <c r="I169" s="151"/>
      <c r="J169" s="152">
        <f t="shared" si="10"/>
        <v>0</v>
      </c>
      <c r="K169" s="148" t="s">
        <v>133</v>
      </c>
      <c r="L169" s="30"/>
      <c r="M169" s="153" t="s">
        <v>1</v>
      </c>
      <c r="N169" s="154" t="s">
        <v>42</v>
      </c>
      <c r="O169" s="55"/>
      <c r="P169" s="155">
        <f t="shared" si="11"/>
        <v>0</v>
      </c>
      <c r="Q169" s="155">
        <v>0</v>
      </c>
      <c r="R169" s="155">
        <f t="shared" si="12"/>
        <v>0</v>
      </c>
      <c r="S169" s="155">
        <v>0</v>
      </c>
      <c r="T169" s="156">
        <f t="shared" si="13"/>
        <v>0</v>
      </c>
      <c r="U169" s="29"/>
      <c r="V169" s="29"/>
      <c r="W169" s="29"/>
      <c r="X169" s="29"/>
      <c r="Y169" s="29"/>
      <c r="Z169" s="29"/>
      <c r="AA169" s="29"/>
      <c r="AB169" s="29"/>
      <c r="AC169" s="29"/>
      <c r="AD169" s="29"/>
      <c r="AE169" s="29"/>
      <c r="AR169" s="157" t="s">
        <v>134</v>
      </c>
      <c r="AT169" s="157" t="s">
        <v>129</v>
      </c>
      <c r="AU169" s="157" t="s">
        <v>87</v>
      </c>
      <c r="AY169" s="14" t="s">
        <v>126</v>
      </c>
      <c r="BE169" s="158">
        <f t="shared" si="14"/>
        <v>0</v>
      </c>
      <c r="BF169" s="158">
        <f t="shared" si="15"/>
        <v>0</v>
      </c>
      <c r="BG169" s="158">
        <f t="shared" si="16"/>
        <v>0</v>
      </c>
      <c r="BH169" s="158">
        <f t="shared" si="17"/>
        <v>0</v>
      </c>
      <c r="BI169" s="158">
        <f t="shared" si="18"/>
        <v>0</v>
      </c>
      <c r="BJ169" s="14" t="s">
        <v>85</v>
      </c>
      <c r="BK169" s="158">
        <f t="shared" si="19"/>
        <v>0</v>
      </c>
      <c r="BL169" s="14" t="s">
        <v>134</v>
      </c>
      <c r="BM169" s="157" t="s">
        <v>321</v>
      </c>
    </row>
    <row r="170" spans="1:65" s="2" customFormat="1" ht="78" customHeight="1" x14ac:dyDescent="0.2">
      <c r="A170" s="29"/>
      <c r="B170" s="145"/>
      <c r="C170" s="146" t="s">
        <v>322</v>
      </c>
      <c r="D170" s="146" t="s">
        <v>129</v>
      </c>
      <c r="E170" s="147" t="s">
        <v>323</v>
      </c>
      <c r="F170" s="148" t="s">
        <v>324</v>
      </c>
      <c r="G170" s="149" t="s">
        <v>132</v>
      </c>
      <c r="H170" s="150">
        <v>2</v>
      </c>
      <c r="I170" s="151"/>
      <c r="J170" s="152">
        <f t="shared" si="10"/>
        <v>0</v>
      </c>
      <c r="K170" s="148" t="s">
        <v>133</v>
      </c>
      <c r="L170" s="30"/>
      <c r="M170" s="153" t="s">
        <v>1</v>
      </c>
      <c r="N170" s="154" t="s">
        <v>42</v>
      </c>
      <c r="O170" s="55"/>
      <c r="P170" s="155">
        <f t="shared" si="11"/>
        <v>0</v>
      </c>
      <c r="Q170" s="155">
        <v>0</v>
      </c>
      <c r="R170" s="155">
        <f t="shared" si="12"/>
        <v>0</v>
      </c>
      <c r="S170" s="155">
        <v>0</v>
      </c>
      <c r="T170" s="156">
        <f t="shared" si="13"/>
        <v>0</v>
      </c>
      <c r="U170" s="29"/>
      <c r="V170" s="29"/>
      <c r="W170" s="29"/>
      <c r="X170" s="29"/>
      <c r="Y170" s="29"/>
      <c r="Z170" s="29"/>
      <c r="AA170" s="29"/>
      <c r="AB170" s="29"/>
      <c r="AC170" s="29"/>
      <c r="AD170" s="29"/>
      <c r="AE170" s="29"/>
      <c r="AR170" s="157" t="s">
        <v>134</v>
      </c>
      <c r="AT170" s="157" t="s">
        <v>129</v>
      </c>
      <c r="AU170" s="157" t="s">
        <v>87</v>
      </c>
      <c r="AY170" s="14" t="s">
        <v>126</v>
      </c>
      <c r="BE170" s="158">
        <f t="shared" si="14"/>
        <v>0</v>
      </c>
      <c r="BF170" s="158">
        <f t="shared" si="15"/>
        <v>0</v>
      </c>
      <c r="BG170" s="158">
        <f t="shared" si="16"/>
        <v>0</v>
      </c>
      <c r="BH170" s="158">
        <f t="shared" si="17"/>
        <v>0</v>
      </c>
      <c r="BI170" s="158">
        <f t="shared" si="18"/>
        <v>0</v>
      </c>
      <c r="BJ170" s="14" t="s">
        <v>85</v>
      </c>
      <c r="BK170" s="158">
        <f t="shared" si="19"/>
        <v>0</v>
      </c>
      <c r="BL170" s="14" t="s">
        <v>134</v>
      </c>
      <c r="BM170" s="157" t="s">
        <v>325</v>
      </c>
    </row>
    <row r="171" spans="1:65" s="2" customFormat="1" ht="76.349999999999994" customHeight="1" x14ac:dyDescent="0.2">
      <c r="A171" s="29"/>
      <c r="B171" s="145"/>
      <c r="C171" s="146" t="s">
        <v>326</v>
      </c>
      <c r="D171" s="146" t="s">
        <v>129</v>
      </c>
      <c r="E171" s="147" t="s">
        <v>327</v>
      </c>
      <c r="F171" s="148" t="s">
        <v>328</v>
      </c>
      <c r="G171" s="149" t="s">
        <v>132</v>
      </c>
      <c r="H171" s="150">
        <v>16</v>
      </c>
      <c r="I171" s="151"/>
      <c r="J171" s="152">
        <f t="shared" si="10"/>
        <v>0</v>
      </c>
      <c r="K171" s="148" t="s">
        <v>133</v>
      </c>
      <c r="L171" s="30"/>
      <c r="M171" s="153" t="s">
        <v>1</v>
      </c>
      <c r="N171" s="154" t="s">
        <v>42</v>
      </c>
      <c r="O171" s="55"/>
      <c r="P171" s="155">
        <f t="shared" si="11"/>
        <v>0</v>
      </c>
      <c r="Q171" s="155">
        <v>0</v>
      </c>
      <c r="R171" s="155">
        <f t="shared" si="12"/>
        <v>0</v>
      </c>
      <c r="S171" s="155">
        <v>0</v>
      </c>
      <c r="T171" s="156">
        <f t="shared" si="13"/>
        <v>0</v>
      </c>
      <c r="U171" s="29"/>
      <c r="V171" s="29"/>
      <c r="W171" s="29"/>
      <c r="X171" s="29"/>
      <c r="Y171" s="29"/>
      <c r="Z171" s="29"/>
      <c r="AA171" s="29"/>
      <c r="AB171" s="29"/>
      <c r="AC171" s="29"/>
      <c r="AD171" s="29"/>
      <c r="AE171" s="29"/>
      <c r="AR171" s="157" t="s">
        <v>134</v>
      </c>
      <c r="AT171" s="157" t="s">
        <v>129</v>
      </c>
      <c r="AU171" s="157" t="s">
        <v>87</v>
      </c>
      <c r="AY171" s="14" t="s">
        <v>126</v>
      </c>
      <c r="BE171" s="158">
        <f t="shared" si="14"/>
        <v>0</v>
      </c>
      <c r="BF171" s="158">
        <f t="shared" si="15"/>
        <v>0</v>
      </c>
      <c r="BG171" s="158">
        <f t="shared" si="16"/>
        <v>0</v>
      </c>
      <c r="BH171" s="158">
        <f t="shared" si="17"/>
        <v>0</v>
      </c>
      <c r="BI171" s="158">
        <f t="shared" si="18"/>
        <v>0</v>
      </c>
      <c r="BJ171" s="14" t="s">
        <v>85</v>
      </c>
      <c r="BK171" s="158">
        <f t="shared" si="19"/>
        <v>0</v>
      </c>
      <c r="BL171" s="14" t="s">
        <v>134</v>
      </c>
      <c r="BM171" s="157" t="s">
        <v>329</v>
      </c>
    </row>
    <row r="172" spans="1:65" s="2" customFormat="1" ht="49.15" customHeight="1" x14ac:dyDescent="0.2">
      <c r="A172" s="29"/>
      <c r="B172" s="145"/>
      <c r="C172" s="159" t="s">
        <v>330</v>
      </c>
      <c r="D172" s="159" t="s">
        <v>182</v>
      </c>
      <c r="E172" s="160" t="s">
        <v>331</v>
      </c>
      <c r="F172" s="161" t="s">
        <v>531</v>
      </c>
      <c r="G172" s="162" t="s">
        <v>132</v>
      </c>
      <c r="H172" s="163">
        <v>16</v>
      </c>
      <c r="I172" s="174">
        <v>34956.25</v>
      </c>
      <c r="J172" s="165">
        <f t="shared" si="10"/>
        <v>559300</v>
      </c>
      <c r="K172" s="161" t="s">
        <v>133</v>
      </c>
      <c r="L172" s="166"/>
      <c r="M172" s="167" t="s">
        <v>1</v>
      </c>
      <c r="N172" s="168" t="s">
        <v>42</v>
      </c>
      <c r="O172" s="55"/>
      <c r="P172" s="155">
        <f t="shared" si="11"/>
        <v>0</v>
      </c>
      <c r="Q172" s="155">
        <v>1.4E-2</v>
      </c>
      <c r="R172" s="155">
        <f t="shared" si="12"/>
        <v>0.224</v>
      </c>
      <c r="S172" s="155">
        <v>0</v>
      </c>
      <c r="T172" s="156">
        <f t="shared" si="13"/>
        <v>0</v>
      </c>
      <c r="U172" s="29"/>
      <c r="V172" s="29"/>
      <c r="W172" s="29"/>
      <c r="X172" s="29"/>
      <c r="Y172" s="29"/>
      <c r="Z172" s="29"/>
      <c r="AA172" s="29"/>
      <c r="AB172" s="29"/>
      <c r="AC172" s="29"/>
      <c r="AD172" s="29"/>
      <c r="AE172" s="29"/>
      <c r="AR172" s="157" t="s">
        <v>160</v>
      </c>
      <c r="AT172" s="157" t="s">
        <v>182</v>
      </c>
      <c r="AU172" s="157" t="s">
        <v>87</v>
      </c>
      <c r="AY172" s="14" t="s">
        <v>126</v>
      </c>
      <c r="BE172" s="158">
        <f t="shared" si="14"/>
        <v>559300</v>
      </c>
      <c r="BF172" s="158">
        <f t="shared" si="15"/>
        <v>0</v>
      </c>
      <c r="BG172" s="158">
        <f t="shared" si="16"/>
        <v>0</v>
      </c>
      <c r="BH172" s="158">
        <f t="shared" si="17"/>
        <v>0</v>
      </c>
      <c r="BI172" s="158">
        <f t="shared" si="18"/>
        <v>0</v>
      </c>
      <c r="BJ172" s="14" t="s">
        <v>85</v>
      </c>
      <c r="BK172" s="158">
        <f t="shared" si="19"/>
        <v>559300</v>
      </c>
      <c r="BL172" s="14" t="s">
        <v>134</v>
      </c>
      <c r="BM172" s="157" t="s">
        <v>332</v>
      </c>
    </row>
    <row r="173" spans="1:65" s="2" customFormat="1" ht="76.349999999999994" customHeight="1" x14ac:dyDescent="0.2">
      <c r="A173" s="29"/>
      <c r="B173" s="145"/>
      <c r="C173" s="146" t="s">
        <v>333</v>
      </c>
      <c r="D173" s="146" t="s">
        <v>129</v>
      </c>
      <c r="E173" s="147" t="s">
        <v>334</v>
      </c>
      <c r="F173" s="148" t="s">
        <v>335</v>
      </c>
      <c r="G173" s="149" t="s">
        <v>132</v>
      </c>
      <c r="H173" s="150">
        <v>16</v>
      </c>
      <c r="I173" s="151"/>
      <c r="J173" s="152">
        <f t="shared" si="10"/>
        <v>0</v>
      </c>
      <c r="K173" s="148" t="s">
        <v>133</v>
      </c>
      <c r="L173" s="30"/>
      <c r="M173" s="153" t="s">
        <v>1</v>
      </c>
      <c r="N173" s="154" t="s">
        <v>42</v>
      </c>
      <c r="O173" s="55"/>
      <c r="P173" s="155">
        <f t="shared" si="11"/>
        <v>0</v>
      </c>
      <c r="Q173" s="155">
        <v>0</v>
      </c>
      <c r="R173" s="155">
        <f t="shared" si="12"/>
        <v>0</v>
      </c>
      <c r="S173" s="155">
        <v>0</v>
      </c>
      <c r="T173" s="156">
        <f t="shared" si="13"/>
        <v>0</v>
      </c>
      <c r="U173" s="29"/>
      <c r="V173" s="29"/>
      <c r="W173" s="29"/>
      <c r="X173" s="29"/>
      <c r="Y173" s="29"/>
      <c r="Z173" s="29"/>
      <c r="AA173" s="29"/>
      <c r="AB173" s="29"/>
      <c r="AC173" s="29"/>
      <c r="AD173" s="29"/>
      <c r="AE173" s="29"/>
      <c r="AR173" s="157" t="s">
        <v>134</v>
      </c>
      <c r="AT173" s="157" t="s">
        <v>129</v>
      </c>
      <c r="AU173" s="157" t="s">
        <v>87</v>
      </c>
      <c r="AY173" s="14" t="s">
        <v>126</v>
      </c>
      <c r="BE173" s="158">
        <f t="shared" si="14"/>
        <v>0</v>
      </c>
      <c r="BF173" s="158">
        <f t="shared" si="15"/>
        <v>0</v>
      </c>
      <c r="BG173" s="158">
        <f t="shared" si="16"/>
        <v>0</v>
      </c>
      <c r="BH173" s="158">
        <f t="shared" si="17"/>
        <v>0</v>
      </c>
      <c r="BI173" s="158">
        <f t="shared" si="18"/>
        <v>0</v>
      </c>
      <c r="BJ173" s="14" t="s">
        <v>85</v>
      </c>
      <c r="BK173" s="158">
        <f t="shared" si="19"/>
        <v>0</v>
      </c>
      <c r="BL173" s="14" t="s">
        <v>134</v>
      </c>
      <c r="BM173" s="157" t="s">
        <v>336</v>
      </c>
    </row>
    <row r="174" spans="1:65" s="2" customFormat="1" ht="55.5" customHeight="1" x14ac:dyDescent="0.2">
      <c r="A174" s="29"/>
      <c r="B174" s="145"/>
      <c r="C174" s="146" t="s">
        <v>337</v>
      </c>
      <c r="D174" s="146" t="s">
        <v>129</v>
      </c>
      <c r="E174" s="147" t="s">
        <v>338</v>
      </c>
      <c r="F174" s="148" t="s">
        <v>339</v>
      </c>
      <c r="G174" s="149" t="s">
        <v>158</v>
      </c>
      <c r="H174" s="150">
        <v>1.1000000000000001</v>
      </c>
      <c r="I174" s="151"/>
      <c r="J174" s="152">
        <f t="shared" si="10"/>
        <v>0</v>
      </c>
      <c r="K174" s="148" t="s">
        <v>133</v>
      </c>
      <c r="L174" s="30"/>
      <c r="M174" s="153" t="s">
        <v>1</v>
      </c>
      <c r="N174" s="154" t="s">
        <v>42</v>
      </c>
      <c r="O174" s="55"/>
      <c r="P174" s="155">
        <f t="shared" si="11"/>
        <v>0</v>
      </c>
      <c r="Q174" s="155">
        <v>0</v>
      </c>
      <c r="R174" s="155">
        <f t="shared" si="12"/>
        <v>0</v>
      </c>
      <c r="S174" s="155">
        <v>0</v>
      </c>
      <c r="T174" s="156">
        <f t="shared" si="13"/>
        <v>0</v>
      </c>
      <c r="U174" s="29"/>
      <c r="V174" s="29"/>
      <c r="W174" s="29"/>
      <c r="X174" s="29"/>
      <c r="Y174" s="29"/>
      <c r="Z174" s="29"/>
      <c r="AA174" s="29"/>
      <c r="AB174" s="29"/>
      <c r="AC174" s="29"/>
      <c r="AD174" s="29"/>
      <c r="AE174" s="29"/>
      <c r="AR174" s="157" t="s">
        <v>134</v>
      </c>
      <c r="AT174" s="157" t="s">
        <v>129</v>
      </c>
      <c r="AU174" s="157" t="s">
        <v>87</v>
      </c>
      <c r="AY174" s="14" t="s">
        <v>126</v>
      </c>
      <c r="BE174" s="158">
        <f t="shared" si="14"/>
        <v>0</v>
      </c>
      <c r="BF174" s="158">
        <f t="shared" si="15"/>
        <v>0</v>
      </c>
      <c r="BG174" s="158">
        <f t="shared" si="16"/>
        <v>0</v>
      </c>
      <c r="BH174" s="158">
        <f t="shared" si="17"/>
        <v>0</v>
      </c>
      <c r="BI174" s="158">
        <f t="shared" si="18"/>
        <v>0</v>
      </c>
      <c r="BJ174" s="14" t="s">
        <v>85</v>
      </c>
      <c r="BK174" s="158">
        <f t="shared" si="19"/>
        <v>0</v>
      </c>
      <c r="BL174" s="14" t="s">
        <v>134</v>
      </c>
      <c r="BM174" s="157" t="s">
        <v>340</v>
      </c>
    </row>
    <row r="175" spans="1:65" s="2" customFormat="1" ht="55.5" customHeight="1" x14ac:dyDescent="0.2">
      <c r="A175" s="29"/>
      <c r="B175" s="145"/>
      <c r="C175" s="146" t="s">
        <v>341</v>
      </c>
      <c r="D175" s="146" t="s">
        <v>129</v>
      </c>
      <c r="E175" s="147" t="s">
        <v>342</v>
      </c>
      <c r="F175" s="148" t="s">
        <v>343</v>
      </c>
      <c r="G175" s="149" t="s">
        <v>153</v>
      </c>
      <c r="H175" s="150">
        <v>341.34</v>
      </c>
      <c r="I175" s="151"/>
      <c r="J175" s="152">
        <f t="shared" si="10"/>
        <v>0</v>
      </c>
      <c r="K175" s="148" t="s">
        <v>133</v>
      </c>
      <c r="L175" s="30"/>
      <c r="M175" s="153" t="s">
        <v>1</v>
      </c>
      <c r="N175" s="154" t="s">
        <v>42</v>
      </c>
      <c r="O175" s="55"/>
      <c r="P175" s="155">
        <f t="shared" si="11"/>
        <v>0</v>
      </c>
      <c r="Q175" s="155">
        <v>0</v>
      </c>
      <c r="R175" s="155">
        <f t="shared" si="12"/>
        <v>0</v>
      </c>
      <c r="S175" s="155">
        <v>0</v>
      </c>
      <c r="T175" s="156">
        <f t="shared" si="13"/>
        <v>0</v>
      </c>
      <c r="U175" s="29"/>
      <c r="V175" s="29"/>
      <c r="W175" s="29"/>
      <c r="X175" s="29"/>
      <c r="Y175" s="29"/>
      <c r="Z175" s="29"/>
      <c r="AA175" s="29"/>
      <c r="AB175" s="29"/>
      <c r="AC175" s="29"/>
      <c r="AD175" s="29"/>
      <c r="AE175" s="29"/>
      <c r="AR175" s="157" t="s">
        <v>134</v>
      </c>
      <c r="AT175" s="157" t="s">
        <v>129</v>
      </c>
      <c r="AU175" s="157" t="s">
        <v>87</v>
      </c>
      <c r="AY175" s="14" t="s">
        <v>126</v>
      </c>
      <c r="BE175" s="158">
        <f t="shared" si="14"/>
        <v>0</v>
      </c>
      <c r="BF175" s="158">
        <f t="shared" si="15"/>
        <v>0</v>
      </c>
      <c r="BG175" s="158">
        <f t="shared" si="16"/>
        <v>0</v>
      </c>
      <c r="BH175" s="158">
        <f t="shared" si="17"/>
        <v>0</v>
      </c>
      <c r="BI175" s="158">
        <f t="shared" si="18"/>
        <v>0</v>
      </c>
      <c r="BJ175" s="14" t="s">
        <v>85</v>
      </c>
      <c r="BK175" s="158">
        <f t="shared" si="19"/>
        <v>0</v>
      </c>
      <c r="BL175" s="14" t="s">
        <v>134</v>
      </c>
      <c r="BM175" s="157" t="s">
        <v>344</v>
      </c>
    </row>
    <row r="176" spans="1:65" s="2" customFormat="1" ht="66.75" customHeight="1" x14ac:dyDescent="0.2">
      <c r="A176" s="29"/>
      <c r="B176" s="145"/>
      <c r="C176" s="146" t="s">
        <v>345</v>
      </c>
      <c r="D176" s="146" t="s">
        <v>129</v>
      </c>
      <c r="E176" s="147" t="s">
        <v>346</v>
      </c>
      <c r="F176" s="148" t="s">
        <v>347</v>
      </c>
      <c r="G176" s="149" t="s">
        <v>132</v>
      </c>
      <c r="H176" s="150">
        <v>3</v>
      </c>
      <c r="I176" s="151"/>
      <c r="J176" s="152">
        <f t="shared" si="10"/>
        <v>0</v>
      </c>
      <c r="K176" s="148" t="s">
        <v>133</v>
      </c>
      <c r="L176" s="30"/>
      <c r="M176" s="153" t="s">
        <v>1</v>
      </c>
      <c r="N176" s="154" t="s">
        <v>42</v>
      </c>
      <c r="O176" s="55"/>
      <c r="P176" s="155">
        <f t="shared" si="11"/>
        <v>0</v>
      </c>
      <c r="Q176" s="155">
        <v>0</v>
      </c>
      <c r="R176" s="155">
        <f t="shared" si="12"/>
        <v>0</v>
      </c>
      <c r="S176" s="155">
        <v>0</v>
      </c>
      <c r="T176" s="156">
        <f t="shared" si="13"/>
        <v>0</v>
      </c>
      <c r="U176" s="29"/>
      <c r="V176" s="29"/>
      <c r="W176" s="29"/>
      <c r="X176" s="29"/>
      <c r="Y176" s="29"/>
      <c r="Z176" s="29"/>
      <c r="AA176" s="29"/>
      <c r="AB176" s="29"/>
      <c r="AC176" s="29"/>
      <c r="AD176" s="29"/>
      <c r="AE176" s="29"/>
      <c r="AR176" s="157" t="s">
        <v>134</v>
      </c>
      <c r="AT176" s="157" t="s">
        <v>129</v>
      </c>
      <c r="AU176" s="157" t="s">
        <v>87</v>
      </c>
      <c r="AY176" s="14" t="s">
        <v>126</v>
      </c>
      <c r="BE176" s="158">
        <f t="shared" si="14"/>
        <v>0</v>
      </c>
      <c r="BF176" s="158">
        <f t="shared" si="15"/>
        <v>0</v>
      </c>
      <c r="BG176" s="158">
        <f t="shared" si="16"/>
        <v>0</v>
      </c>
      <c r="BH176" s="158">
        <f t="shared" si="17"/>
        <v>0</v>
      </c>
      <c r="BI176" s="158">
        <f t="shared" si="18"/>
        <v>0</v>
      </c>
      <c r="BJ176" s="14" t="s">
        <v>85</v>
      </c>
      <c r="BK176" s="158">
        <f t="shared" si="19"/>
        <v>0</v>
      </c>
      <c r="BL176" s="14" t="s">
        <v>134</v>
      </c>
      <c r="BM176" s="157" t="s">
        <v>348</v>
      </c>
    </row>
    <row r="177" spans="1:65" s="2" customFormat="1" ht="16.5" customHeight="1" x14ac:dyDescent="0.2">
      <c r="A177" s="29"/>
      <c r="B177" s="145"/>
      <c r="C177" s="159" t="s">
        <v>349</v>
      </c>
      <c r="D177" s="159" t="s">
        <v>182</v>
      </c>
      <c r="E177" s="160" t="s">
        <v>350</v>
      </c>
      <c r="F177" s="161" t="s">
        <v>351</v>
      </c>
      <c r="G177" s="162" t="s">
        <v>132</v>
      </c>
      <c r="H177" s="163">
        <v>3</v>
      </c>
      <c r="I177" s="164"/>
      <c r="J177" s="165">
        <f t="shared" si="10"/>
        <v>0</v>
      </c>
      <c r="K177" s="161" t="s">
        <v>133</v>
      </c>
      <c r="L177" s="166"/>
      <c r="M177" s="167" t="s">
        <v>1</v>
      </c>
      <c r="N177" s="168" t="s">
        <v>42</v>
      </c>
      <c r="O177" s="55"/>
      <c r="P177" s="155">
        <f t="shared" si="11"/>
        <v>0</v>
      </c>
      <c r="Q177" s="155">
        <v>0.06</v>
      </c>
      <c r="R177" s="155">
        <f t="shared" si="12"/>
        <v>0.18</v>
      </c>
      <c r="S177" s="155">
        <v>0</v>
      </c>
      <c r="T177" s="156">
        <f t="shared" si="13"/>
        <v>0</v>
      </c>
      <c r="U177" s="29"/>
      <c r="V177" s="29"/>
      <c r="W177" s="29"/>
      <c r="X177" s="29"/>
      <c r="Y177" s="29"/>
      <c r="Z177" s="29"/>
      <c r="AA177" s="29"/>
      <c r="AB177" s="29"/>
      <c r="AC177" s="29"/>
      <c r="AD177" s="29"/>
      <c r="AE177" s="29"/>
      <c r="AR177" s="157" t="s">
        <v>160</v>
      </c>
      <c r="AT177" s="157" t="s">
        <v>182</v>
      </c>
      <c r="AU177" s="157" t="s">
        <v>87</v>
      </c>
      <c r="AY177" s="14" t="s">
        <v>126</v>
      </c>
      <c r="BE177" s="158">
        <f t="shared" si="14"/>
        <v>0</v>
      </c>
      <c r="BF177" s="158">
        <f t="shared" si="15"/>
        <v>0</v>
      </c>
      <c r="BG177" s="158">
        <f t="shared" si="16"/>
        <v>0</v>
      </c>
      <c r="BH177" s="158">
        <f t="shared" si="17"/>
        <v>0</v>
      </c>
      <c r="BI177" s="158">
        <f t="shared" si="18"/>
        <v>0</v>
      </c>
      <c r="BJ177" s="14" t="s">
        <v>85</v>
      </c>
      <c r="BK177" s="158">
        <f t="shared" si="19"/>
        <v>0</v>
      </c>
      <c r="BL177" s="14" t="s">
        <v>134</v>
      </c>
      <c r="BM177" s="157" t="s">
        <v>352</v>
      </c>
    </row>
    <row r="178" spans="1:65" s="12" customFormat="1" ht="25.9" customHeight="1" x14ac:dyDescent="0.2">
      <c r="B178" s="132"/>
      <c r="D178" s="133" t="s">
        <v>76</v>
      </c>
      <c r="E178" s="134" t="s">
        <v>353</v>
      </c>
      <c r="F178" s="134" t="s">
        <v>354</v>
      </c>
      <c r="I178" s="135"/>
      <c r="J178" s="136">
        <f>BK178</f>
        <v>0</v>
      </c>
      <c r="L178" s="132"/>
      <c r="M178" s="137"/>
      <c r="N178" s="138"/>
      <c r="O178" s="138"/>
      <c r="P178" s="139">
        <f>SUM(P179:P203)</f>
        <v>0</v>
      </c>
      <c r="Q178" s="138"/>
      <c r="R178" s="139">
        <f>SUM(R179:R203)</f>
        <v>0</v>
      </c>
      <c r="S178" s="138"/>
      <c r="T178" s="140">
        <f>SUM(T179:T203)</f>
        <v>0</v>
      </c>
      <c r="AR178" s="133" t="s">
        <v>134</v>
      </c>
      <c r="AT178" s="141" t="s">
        <v>76</v>
      </c>
      <c r="AU178" s="141" t="s">
        <v>77</v>
      </c>
      <c r="AY178" s="133" t="s">
        <v>126</v>
      </c>
      <c r="BK178" s="142">
        <f>SUM(BK179:BK203)</f>
        <v>0</v>
      </c>
    </row>
    <row r="179" spans="1:65" s="2" customFormat="1" ht="62.65" customHeight="1" x14ac:dyDescent="0.2">
      <c r="A179" s="29"/>
      <c r="B179" s="145"/>
      <c r="C179" s="146" t="s">
        <v>355</v>
      </c>
      <c r="D179" s="146" t="s">
        <v>129</v>
      </c>
      <c r="E179" s="147" t="s">
        <v>356</v>
      </c>
      <c r="F179" s="148" t="s">
        <v>357</v>
      </c>
      <c r="G179" s="149" t="s">
        <v>132</v>
      </c>
      <c r="H179" s="150">
        <v>1</v>
      </c>
      <c r="I179" s="151"/>
      <c r="J179" s="152">
        <f t="shared" ref="J179:J203" si="20">ROUND(I179*H179,2)</f>
        <v>0</v>
      </c>
      <c r="K179" s="148" t="s">
        <v>133</v>
      </c>
      <c r="L179" s="30"/>
      <c r="M179" s="153" t="s">
        <v>1</v>
      </c>
      <c r="N179" s="154" t="s">
        <v>42</v>
      </c>
      <c r="O179" s="55"/>
      <c r="P179" s="155">
        <f t="shared" ref="P179:P203" si="21">O179*H179</f>
        <v>0</v>
      </c>
      <c r="Q179" s="155">
        <v>0</v>
      </c>
      <c r="R179" s="155">
        <f t="shared" ref="R179:R203" si="22">Q179*H179</f>
        <v>0</v>
      </c>
      <c r="S179" s="155">
        <v>0</v>
      </c>
      <c r="T179" s="156">
        <f t="shared" ref="T179:T203" si="23">S179*H179</f>
        <v>0</v>
      </c>
      <c r="U179" s="29"/>
      <c r="V179" s="29"/>
      <c r="W179" s="29"/>
      <c r="X179" s="29"/>
      <c r="Y179" s="29"/>
      <c r="Z179" s="29"/>
      <c r="AA179" s="29"/>
      <c r="AB179" s="29"/>
      <c r="AC179" s="29"/>
      <c r="AD179" s="29"/>
      <c r="AE179" s="29"/>
      <c r="AR179" s="157" t="s">
        <v>358</v>
      </c>
      <c r="AT179" s="157" t="s">
        <v>129</v>
      </c>
      <c r="AU179" s="157" t="s">
        <v>85</v>
      </c>
      <c r="AY179" s="14" t="s">
        <v>126</v>
      </c>
      <c r="BE179" s="158">
        <f t="shared" ref="BE179:BE203" si="24">IF(N179="základní",J179,0)</f>
        <v>0</v>
      </c>
      <c r="BF179" s="158">
        <f t="shared" ref="BF179:BF203" si="25">IF(N179="snížená",J179,0)</f>
        <v>0</v>
      </c>
      <c r="BG179" s="158">
        <f t="shared" ref="BG179:BG203" si="26">IF(N179="zákl. přenesená",J179,0)</f>
        <v>0</v>
      </c>
      <c r="BH179" s="158">
        <f t="shared" ref="BH179:BH203" si="27">IF(N179="sníž. přenesená",J179,0)</f>
        <v>0</v>
      </c>
      <c r="BI179" s="158">
        <f t="shared" ref="BI179:BI203" si="28">IF(N179="nulová",J179,0)</f>
        <v>0</v>
      </c>
      <c r="BJ179" s="14" t="s">
        <v>85</v>
      </c>
      <c r="BK179" s="158">
        <f t="shared" ref="BK179:BK203" si="29">ROUND(I179*H179,2)</f>
        <v>0</v>
      </c>
      <c r="BL179" s="14" t="s">
        <v>358</v>
      </c>
      <c r="BM179" s="157" t="s">
        <v>359</v>
      </c>
    </row>
    <row r="180" spans="1:65" s="2" customFormat="1" ht="24.2" customHeight="1" x14ac:dyDescent="0.2">
      <c r="A180" s="29"/>
      <c r="B180" s="145"/>
      <c r="C180" s="146" t="s">
        <v>360</v>
      </c>
      <c r="D180" s="146" t="s">
        <v>129</v>
      </c>
      <c r="E180" s="147" t="s">
        <v>361</v>
      </c>
      <c r="F180" s="148" t="s">
        <v>362</v>
      </c>
      <c r="G180" s="149" t="s">
        <v>132</v>
      </c>
      <c r="H180" s="150">
        <v>20</v>
      </c>
      <c r="I180" s="151"/>
      <c r="J180" s="152">
        <f t="shared" si="20"/>
        <v>0</v>
      </c>
      <c r="K180" s="148" t="s">
        <v>133</v>
      </c>
      <c r="L180" s="30"/>
      <c r="M180" s="153" t="s">
        <v>1</v>
      </c>
      <c r="N180" s="154" t="s">
        <v>42</v>
      </c>
      <c r="O180" s="55"/>
      <c r="P180" s="155">
        <f t="shared" si="21"/>
        <v>0</v>
      </c>
      <c r="Q180" s="155">
        <v>0</v>
      </c>
      <c r="R180" s="155">
        <f t="shared" si="22"/>
        <v>0</v>
      </c>
      <c r="S180" s="155">
        <v>0</v>
      </c>
      <c r="T180" s="156">
        <f t="shared" si="23"/>
        <v>0</v>
      </c>
      <c r="U180" s="29"/>
      <c r="V180" s="29"/>
      <c r="W180" s="29"/>
      <c r="X180" s="29"/>
      <c r="Y180" s="29"/>
      <c r="Z180" s="29"/>
      <c r="AA180" s="29"/>
      <c r="AB180" s="29"/>
      <c r="AC180" s="29"/>
      <c r="AD180" s="29"/>
      <c r="AE180" s="29"/>
      <c r="AR180" s="157" t="s">
        <v>358</v>
      </c>
      <c r="AT180" s="157" t="s">
        <v>129</v>
      </c>
      <c r="AU180" s="157" t="s">
        <v>85</v>
      </c>
      <c r="AY180" s="14" t="s">
        <v>126</v>
      </c>
      <c r="BE180" s="158">
        <f t="shared" si="24"/>
        <v>0</v>
      </c>
      <c r="BF180" s="158">
        <f t="shared" si="25"/>
        <v>0</v>
      </c>
      <c r="BG180" s="158">
        <f t="shared" si="26"/>
        <v>0</v>
      </c>
      <c r="BH180" s="158">
        <f t="shared" si="27"/>
        <v>0</v>
      </c>
      <c r="BI180" s="158">
        <f t="shared" si="28"/>
        <v>0</v>
      </c>
      <c r="BJ180" s="14" t="s">
        <v>85</v>
      </c>
      <c r="BK180" s="158">
        <f t="shared" si="29"/>
        <v>0</v>
      </c>
      <c r="BL180" s="14" t="s">
        <v>358</v>
      </c>
      <c r="BM180" s="157" t="s">
        <v>363</v>
      </c>
    </row>
    <row r="181" spans="1:65" s="2" customFormat="1" ht="55.5" customHeight="1" x14ac:dyDescent="0.2">
      <c r="A181" s="29"/>
      <c r="B181" s="145"/>
      <c r="C181" s="146" t="s">
        <v>364</v>
      </c>
      <c r="D181" s="146" t="s">
        <v>129</v>
      </c>
      <c r="E181" s="147" t="s">
        <v>365</v>
      </c>
      <c r="F181" s="148" t="s">
        <v>366</v>
      </c>
      <c r="G181" s="149" t="s">
        <v>132</v>
      </c>
      <c r="H181" s="150">
        <v>20</v>
      </c>
      <c r="I181" s="151"/>
      <c r="J181" s="152">
        <f t="shared" si="20"/>
        <v>0</v>
      </c>
      <c r="K181" s="148" t="s">
        <v>133</v>
      </c>
      <c r="L181" s="30"/>
      <c r="M181" s="153" t="s">
        <v>1</v>
      </c>
      <c r="N181" s="154" t="s">
        <v>42</v>
      </c>
      <c r="O181" s="55"/>
      <c r="P181" s="155">
        <f t="shared" si="21"/>
        <v>0</v>
      </c>
      <c r="Q181" s="155">
        <v>0</v>
      </c>
      <c r="R181" s="155">
        <f t="shared" si="22"/>
        <v>0</v>
      </c>
      <c r="S181" s="155">
        <v>0</v>
      </c>
      <c r="T181" s="156">
        <f t="shared" si="23"/>
        <v>0</v>
      </c>
      <c r="U181" s="29"/>
      <c r="V181" s="29"/>
      <c r="W181" s="29"/>
      <c r="X181" s="29"/>
      <c r="Y181" s="29"/>
      <c r="Z181" s="29"/>
      <c r="AA181" s="29"/>
      <c r="AB181" s="29"/>
      <c r="AC181" s="29"/>
      <c r="AD181" s="29"/>
      <c r="AE181" s="29"/>
      <c r="AR181" s="157" t="s">
        <v>358</v>
      </c>
      <c r="AT181" s="157" t="s">
        <v>129</v>
      </c>
      <c r="AU181" s="157" t="s">
        <v>85</v>
      </c>
      <c r="AY181" s="14" t="s">
        <v>126</v>
      </c>
      <c r="BE181" s="158">
        <f t="shared" si="24"/>
        <v>0</v>
      </c>
      <c r="BF181" s="158">
        <f t="shared" si="25"/>
        <v>0</v>
      </c>
      <c r="BG181" s="158">
        <f t="shared" si="26"/>
        <v>0</v>
      </c>
      <c r="BH181" s="158">
        <f t="shared" si="27"/>
        <v>0</v>
      </c>
      <c r="BI181" s="158">
        <f t="shared" si="28"/>
        <v>0</v>
      </c>
      <c r="BJ181" s="14" t="s">
        <v>85</v>
      </c>
      <c r="BK181" s="158">
        <f t="shared" si="29"/>
        <v>0</v>
      </c>
      <c r="BL181" s="14" t="s">
        <v>358</v>
      </c>
      <c r="BM181" s="157" t="s">
        <v>367</v>
      </c>
    </row>
    <row r="182" spans="1:65" s="2" customFormat="1" ht="16.5" customHeight="1" x14ac:dyDescent="0.2">
      <c r="A182" s="29"/>
      <c r="B182" s="145"/>
      <c r="C182" s="146" t="s">
        <v>368</v>
      </c>
      <c r="D182" s="146" t="s">
        <v>129</v>
      </c>
      <c r="E182" s="147" t="s">
        <v>369</v>
      </c>
      <c r="F182" s="148" t="s">
        <v>370</v>
      </c>
      <c r="G182" s="149" t="s">
        <v>132</v>
      </c>
      <c r="H182" s="150">
        <v>1</v>
      </c>
      <c r="I182" s="151"/>
      <c r="J182" s="152">
        <f t="shared" si="20"/>
        <v>0</v>
      </c>
      <c r="K182" s="148" t="s">
        <v>133</v>
      </c>
      <c r="L182" s="30"/>
      <c r="M182" s="153" t="s">
        <v>1</v>
      </c>
      <c r="N182" s="154" t="s">
        <v>42</v>
      </c>
      <c r="O182" s="55"/>
      <c r="P182" s="155">
        <f t="shared" si="21"/>
        <v>0</v>
      </c>
      <c r="Q182" s="155">
        <v>0</v>
      </c>
      <c r="R182" s="155">
        <f t="shared" si="22"/>
        <v>0</v>
      </c>
      <c r="S182" s="155">
        <v>0</v>
      </c>
      <c r="T182" s="156">
        <f t="shared" si="23"/>
        <v>0</v>
      </c>
      <c r="U182" s="29"/>
      <c r="V182" s="29"/>
      <c r="W182" s="29"/>
      <c r="X182" s="29"/>
      <c r="Y182" s="29"/>
      <c r="Z182" s="29"/>
      <c r="AA182" s="29"/>
      <c r="AB182" s="29"/>
      <c r="AC182" s="29"/>
      <c r="AD182" s="29"/>
      <c r="AE182" s="29"/>
      <c r="AR182" s="157" t="s">
        <v>358</v>
      </c>
      <c r="AT182" s="157" t="s">
        <v>129</v>
      </c>
      <c r="AU182" s="157" t="s">
        <v>85</v>
      </c>
      <c r="AY182" s="14" t="s">
        <v>126</v>
      </c>
      <c r="BE182" s="158">
        <f t="shared" si="24"/>
        <v>0</v>
      </c>
      <c r="BF182" s="158">
        <f t="shared" si="25"/>
        <v>0</v>
      </c>
      <c r="BG182" s="158">
        <f t="shared" si="26"/>
        <v>0</v>
      </c>
      <c r="BH182" s="158">
        <f t="shared" si="27"/>
        <v>0</v>
      </c>
      <c r="BI182" s="158">
        <f t="shared" si="28"/>
        <v>0</v>
      </c>
      <c r="BJ182" s="14" t="s">
        <v>85</v>
      </c>
      <c r="BK182" s="158">
        <f t="shared" si="29"/>
        <v>0</v>
      </c>
      <c r="BL182" s="14" t="s">
        <v>358</v>
      </c>
      <c r="BM182" s="157" t="s">
        <v>371</v>
      </c>
    </row>
    <row r="183" spans="1:65" s="2" customFormat="1" ht="49.15" customHeight="1" x14ac:dyDescent="0.2">
      <c r="A183" s="29"/>
      <c r="B183" s="145"/>
      <c r="C183" s="146" t="s">
        <v>372</v>
      </c>
      <c r="D183" s="146" t="s">
        <v>129</v>
      </c>
      <c r="E183" s="147" t="s">
        <v>373</v>
      </c>
      <c r="F183" s="148" t="s">
        <v>374</v>
      </c>
      <c r="G183" s="149" t="s">
        <v>132</v>
      </c>
      <c r="H183" s="150">
        <v>2</v>
      </c>
      <c r="I183" s="151"/>
      <c r="J183" s="152">
        <f t="shared" si="20"/>
        <v>0</v>
      </c>
      <c r="K183" s="148" t="s">
        <v>133</v>
      </c>
      <c r="L183" s="30"/>
      <c r="M183" s="153" t="s">
        <v>1</v>
      </c>
      <c r="N183" s="154" t="s">
        <v>42</v>
      </c>
      <c r="O183" s="55"/>
      <c r="P183" s="155">
        <f t="shared" si="21"/>
        <v>0</v>
      </c>
      <c r="Q183" s="155">
        <v>0</v>
      </c>
      <c r="R183" s="155">
        <f t="shared" si="22"/>
        <v>0</v>
      </c>
      <c r="S183" s="155">
        <v>0</v>
      </c>
      <c r="T183" s="156">
        <f t="shared" si="23"/>
        <v>0</v>
      </c>
      <c r="U183" s="29"/>
      <c r="V183" s="29"/>
      <c r="W183" s="29"/>
      <c r="X183" s="29"/>
      <c r="Y183" s="29"/>
      <c r="Z183" s="29"/>
      <c r="AA183" s="29"/>
      <c r="AB183" s="29"/>
      <c r="AC183" s="29"/>
      <c r="AD183" s="29"/>
      <c r="AE183" s="29"/>
      <c r="AR183" s="157" t="s">
        <v>358</v>
      </c>
      <c r="AT183" s="157" t="s">
        <v>129</v>
      </c>
      <c r="AU183" s="157" t="s">
        <v>85</v>
      </c>
      <c r="AY183" s="14" t="s">
        <v>126</v>
      </c>
      <c r="BE183" s="158">
        <f t="shared" si="24"/>
        <v>0</v>
      </c>
      <c r="BF183" s="158">
        <f t="shared" si="25"/>
        <v>0</v>
      </c>
      <c r="BG183" s="158">
        <f t="shared" si="26"/>
        <v>0</v>
      </c>
      <c r="BH183" s="158">
        <f t="shared" si="27"/>
        <v>0</v>
      </c>
      <c r="BI183" s="158">
        <f t="shared" si="28"/>
        <v>0</v>
      </c>
      <c r="BJ183" s="14" t="s">
        <v>85</v>
      </c>
      <c r="BK183" s="158">
        <f t="shared" si="29"/>
        <v>0</v>
      </c>
      <c r="BL183" s="14" t="s">
        <v>358</v>
      </c>
      <c r="BM183" s="157" t="s">
        <v>375</v>
      </c>
    </row>
    <row r="184" spans="1:65" s="2" customFormat="1" ht="24.2" customHeight="1" x14ac:dyDescent="0.2">
      <c r="A184" s="29"/>
      <c r="B184" s="145"/>
      <c r="C184" s="146" t="s">
        <v>376</v>
      </c>
      <c r="D184" s="146" t="s">
        <v>129</v>
      </c>
      <c r="E184" s="147" t="s">
        <v>377</v>
      </c>
      <c r="F184" s="148" t="s">
        <v>378</v>
      </c>
      <c r="G184" s="149" t="s">
        <v>132</v>
      </c>
      <c r="H184" s="150">
        <v>20</v>
      </c>
      <c r="I184" s="151"/>
      <c r="J184" s="152">
        <f t="shared" si="20"/>
        <v>0</v>
      </c>
      <c r="K184" s="148" t="s">
        <v>133</v>
      </c>
      <c r="L184" s="30"/>
      <c r="M184" s="153" t="s">
        <v>1</v>
      </c>
      <c r="N184" s="154" t="s">
        <v>42</v>
      </c>
      <c r="O184" s="55"/>
      <c r="P184" s="155">
        <f t="shared" si="21"/>
        <v>0</v>
      </c>
      <c r="Q184" s="155">
        <v>0</v>
      </c>
      <c r="R184" s="155">
        <f t="shared" si="22"/>
        <v>0</v>
      </c>
      <c r="S184" s="155">
        <v>0</v>
      </c>
      <c r="T184" s="156">
        <f t="shared" si="23"/>
        <v>0</v>
      </c>
      <c r="U184" s="29"/>
      <c r="V184" s="29"/>
      <c r="W184" s="29"/>
      <c r="X184" s="29"/>
      <c r="Y184" s="29"/>
      <c r="Z184" s="29"/>
      <c r="AA184" s="29"/>
      <c r="AB184" s="29"/>
      <c r="AC184" s="29"/>
      <c r="AD184" s="29"/>
      <c r="AE184" s="29"/>
      <c r="AR184" s="157" t="s">
        <v>358</v>
      </c>
      <c r="AT184" s="157" t="s">
        <v>129</v>
      </c>
      <c r="AU184" s="157" t="s">
        <v>85</v>
      </c>
      <c r="AY184" s="14" t="s">
        <v>126</v>
      </c>
      <c r="BE184" s="158">
        <f t="shared" si="24"/>
        <v>0</v>
      </c>
      <c r="BF184" s="158">
        <f t="shared" si="25"/>
        <v>0</v>
      </c>
      <c r="BG184" s="158">
        <f t="shared" si="26"/>
        <v>0</v>
      </c>
      <c r="BH184" s="158">
        <f t="shared" si="27"/>
        <v>0</v>
      </c>
      <c r="BI184" s="158">
        <f t="shared" si="28"/>
        <v>0</v>
      </c>
      <c r="BJ184" s="14" t="s">
        <v>85</v>
      </c>
      <c r="BK184" s="158">
        <f t="shared" si="29"/>
        <v>0</v>
      </c>
      <c r="BL184" s="14" t="s">
        <v>358</v>
      </c>
      <c r="BM184" s="157" t="s">
        <v>379</v>
      </c>
    </row>
    <row r="185" spans="1:65" s="2" customFormat="1" ht="37.9" customHeight="1" x14ac:dyDescent="0.2">
      <c r="A185" s="29"/>
      <c r="B185" s="145"/>
      <c r="C185" s="159" t="s">
        <v>380</v>
      </c>
      <c r="D185" s="159" t="s">
        <v>182</v>
      </c>
      <c r="E185" s="160" t="s">
        <v>381</v>
      </c>
      <c r="F185" s="161" t="s">
        <v>382</v>
      </c>
      <c r="G185" s="162" t="s">
        <v>132</v>
      </c>
      <c r="H185" s="163">
        <v>8</v>
      </c>
      <c r="I185" s="164"/>
      <c r="J185" s="165">
        <f t="shared" si="20"/>
        <v>0</v>
      </c>
      <c r="K185" s="161" t="s">
        <v>133</v>
      </c>
      <c r="L185" s="166"/>
      <c r="M185" s="167" t="s">
        <v>1</v>
      </c>
      <c r="N185" s="168" t="s">
        <v>42</v>
      </c>
      <c r="O185" s="55"/>
      <c r="P185" s="155">
        <f t="shared" si="21"/>
        <v>0</v>
      </c>
      <c r="Q185" s="155">
        <v>0</v>
      </c>
      <c r="R185" s="155">
        <f t="shared" si="22"/>
        <v>0</v>
      </c>
      <c r="S185" s="155">
        <v>0</v>
      </c>
      <c r="T185" s="156">
        <f t="shared" si="23"/>
        <v>0</v>
      </c>
      <c r="U185" s="29"/>
      <c r="V185" s="29"/>
      <c r="W185" s="29"/>
      <c r="X185" s="29"/>
      <c r="Y185" s="29"/>
      <c r="Z185" s="29"/>
      <c r="AA185" s="29"/>
      <c r="AB185" s="29"/>
      <c r="AC185" s="29"/>
      <c r="AD185" s="29"/>
      <c r="AE185" s="29"/>
      <c r="AR185" s="157" t="s">
        <v>160</v>
      </c>
      <c r="AT185" s="157" t="s">
        <v>182</v>
      </c>
      <c r="AU185" s="157" t="s">
        <v>85</v>
      </c>
      <c r="AY185" s="14" t="s">
        <v>126</v>
      </c>
      <c r="BE185" s="158">
        <f t="shared" si="24"/>
        <v>0</v>
      </c>
      <c r="BF185" s="158">
        <f t="shared" si="25"/>
        <v>0</v>
      </c>
      <c r="BG185" s="158">
        <f t="shared" si="26"/>
        <v>0</v>
      </c>
      <c r="BH185" s="158">
        <f t="shared" si="27"/>
        <v>0</v>
      </c>
      <c r="BI185" s="158">
        <f t="shared" si="28"/>
        <v>0</v>
      </c>
      <c r="BJ185" s="14" t="s">
        <v>85</v>
      </c>
      <c r="BK185" s="158">
        <f t="shared" si="29"/>
        <v>0</v>
      </c>
      <c r="BL185" s="14" t="s">
        <v>134</v>
      </c>
      <c r="BM185" s="157" t="s">
        <v>383</v>
      </c>
    </row>
    <row r="186" spans="1:65" s="2" customFormat="1" ht="24.2" customHeight="1" x14ac:dyDescent="0.2">
      <c r="A186" s="29"/>
      <c r="B186" s="145"/>
      <c r="C186" s="159" t="s">
        <v>384</v>
      </c>
      <c r="D186" s="159" t="s">
        <v>182</v>
      </c>
      <c r="E186" s="160" t="s">
        <v>385</v>
      </c>
      <c r="F186" s="161" t="s">
        <v>386</v>
      </c>
      <c r="G186" s="162" t="s">
        <v>132</v>
      </c>
      <c r="H186" s="163">
        <v>12</v>
      </c>
      <c r="I186" s="164"/>
      <c r="J186" s="165">
        <f t="shared" si="20"/>
        <v>0</v>
      </c>
      <c r="K186" s="161" t="s">
        <v>133</v>
      </c>
      <c r="L186" s="166"/>
      <c r="M186" s="167" t="s">
        <v>1</v>
      </c>
      <c r="N186" s="168" t="s">
        <v>42</v>
      </c>
      <c r="O186" s="55"/>
      <c r="P186" s="155">
        <f t="shared" si="21"/>
        <v>0</v>
      </c>
      <c r="Q186" s="155">
        <v>0</v>
      </c>
      <c r="R186" s="155">
        <f t="shared" si="22"/>
        <v>0</v>
      </c>
      <c r="S186" s="155">
        <v>0</v>
      </c>
      <c r="T186" s="156">
        <f t="shared" si="23"/>
        <v>0</v>
      </c>
      <c r="U186" s="29"/>
      <c r="V186" s="29"/>
      <c r="W186" s="29"/>
      <c r="X186" s="29"/>
      <c r="Y186" s="29"/>
      <c r="Z186" s="29"/>
      <c r="AA186" s="29"/>
      <c r="AB186" s="29"/>
      <c r="AC186" s="29"/>
      <c r="AD186" s="29"/>
      <c r="AE186" s="29"/>
      <c r="AR186" s="157" t="s">
        <v>160</v>
      </c>
      <c r="AT186" s="157" t="s">
        <v>182</v>
      </c>
      <c r="AU186" s="157" t="s">
        <v>85</v>
      </c>
      <c r="AY186" s="14" t="s">
        <v>126</v>
      </c>
      <c r="BE186" s="158">
        <f t="shared" si="24"/>
        <v>0</v>
      </c>
      <c r="BF186" s="158">
        <f t="shared" si="25"/>
        <v>0</v>
      </c>
      <c r="BG186" s="158">
        <f t="shared" si="26"/>
        <v>0</v>
      </c>
      <c r="BH186" s="158">
        <f t="shared" si="27"/>
        <v>0</v>
      </c>
      <c r="BI186" s="158">
        <f t="shared" si="28"/>
        <v>0</v>
      </c>
      <c r="BJ186" s="14" t="s">
        <v>85</v>
      </c>
      <c r="BK186" s="158">
        <f t="shared" si="29"/>
        <v>0</v>
      </c>
      <c r="BL186" s="14" t="s">
        <v>134</v>
      </c>
      <c r="BM186" s="157" t="s">
        <v>387</v>
      </c>
    </row>
    <row r="187" spans="1:65" s="2" customFormat="1" ht="128.65" customHeight="1" x14ac:dyDescent="0.2">
      <c r="A187" s="29"/>
      <c r="B187" s="145"/>
      <c r="C187" s="146" t="s">
        <v>388</v>
      </c>
      <c r="D187" s="146" t="s">
        <v>129</v>
      </c>
      <c r="E187" s="147" t="s">
        <v>389</v>
      </c>
      <c r="F187" s="148" t="s">
        <v>390</v>
      </c>
      <c r="G187" s="149" t="s">
        <v>132</v>
      </c>
      <c r="H187" s="150">
        <v>1</v>
      </c>
      <c r="I187" s="151"/>
      <c r="J187" s="152">
        <f t="shared" si="20"/>
        <v>0</v>
      </c>
      <c r="K187" s="148" t="s">
        <v>133</v>
      </c>
      <c r="L187" s="30"/>
      <c r="M187" s="153" t="s">
        <v>1</v>
      </c>
      <c r="N187" s="154" t="s">
        <v>42</v>
      </c>
      <c r="O187" s="55"/>
      <c r="P187" s="155">
        <f t="shared" si="21"/>
        <v>0</v>
      </c>
      <c r="Q187" s="155">
        <v>0</v>
      </c>
      <c r="R187" s="155">
        <f t="shared" si="22"/>
        <v>0</v>
      </c>
      <c r="S187" s="155">
        <v>0</v>
      </c>
      <c r="T187" s="156">
        <f t="shared" si="23"/>
        <v>0</v>
      </c>
      <c r="U187" s="29"/>
      <c r="V187" s="29"/>
      <c r="W187" s="29"/>
      <c r="X187" s="29"/>
      <c r="Y187" s="29"/>
      <c r="Z187" s="29"/>
      <c r="AA187" s="29"/>
      <c r="AB187" s="29"/>
      <c r="AC187" s="29"/>
      <c r="AD187" s="29"/>
      <c r="AE187" s="29"/>
      <c r="AR187" s="157" t="s">
        <v>358</v>
      </c>
      <c r="AT187" s="157" t="s">
        <v>129</v>
      </c>
      <c r="AU187" s="157" t="s">
        <v>85</v>
      </c>
      <c r="AY187" s="14" t="s">
        <v>126</v>
      </c>
      <c r="BE187" s="158">
        <f t="shared" si="24"/>
        <v>0</v>
      </c>
      <c r="BF187" s="158">
        <f t="shared" si="25"/>
        <v>0</v>
      </c>
      <c r="BG187" s="158">
        <f t="shared" si="26"/>
        <v>0</v>
      </c>
      <c r="BH187" s="158">
        <f t="shared" si="27"/>
        <v>0</v>
      </c>
      <c r="BI187" s="158">
        <f t="shared" si="28"/>
        <v>0</v>
      </c>
      <c r="BJ187" s="14" t="s">
        <v>85</v>
      </c>
      <c r="BK187" s="158">
        <f t="shared" si="29"/>
        <v>0</v>
      </c>
      <c r="BL187" s="14" t="s">
        <v>358</v>
      </c>
      <c r="BM187" s="157" t="s">
        <v>391</v>
      </c>
    </row>
    <row r="188" spans="1:65" s="2" customFormat="1" ht="24.2" customHeight="1" x14ac:dyDescent="0.2">
      <c r="A188" s="29"/>
      <c r="B188" s="145"/>
      <c r="C188" s="146" t="s">
        <v>392</v>
      </c>
      <c r="D188" s="146" t="s">
        <v>129</v>
      </c>
      <c r="E188" s="147" t="s">
        <v>393</v>
      </c>
      <c r="F188" s="148" t="s">
        <v>394</v>
      </c>
      <c r="G188" s="149" t="s">
        <v>132</v>
      </c>
      <c r="H188" s="150">
        <v>20</v>
      </c>
      <c r="I188" s="151"/>
      <c r="J188" s="152">
        <f t="shared" si="20"/>
        <v>0</v>
      </c>
      <c r="K188" s="148" t="s">
        <v>133</v>
      </c>
      <c r="L188" s="30"/>
      <c r="M188" s="153" t="s">
        <v>1</v>
      </c>
      <c r="N188" s="154" t="s">
        <v>42</v>
      </c>
      <c r="O188" s="55"/>
      <c r="P188" s="155">
        <f t="shared" si="21"/>
        <v>0</v>
      </c>
      <c r="Q188" s="155">
        <v>0</v>
      </c>
      <c r="R188" s="155">
        <f t="shared" si="22"/>
        <v>0</v>
      </c>
      <c r="S188" s="155">
        <v>0</v>
      </c>
      <c r="T188" s="156">
        <f t="shared" si="23"/>
        <v>0</v>
      </c>
      <c r="U188" s="29"/>
      <c r="V188" s="29"/>
      <c r="W188" s="29"/>
      <c r="X188" s="29"/>
      <c r="Y188" s="29"/>
      <c r="Z188" s="29"/>
      <c r="AA188" s="29"/>
      <c r="AB188" s="29"/>
      <c r="AC188" s="29"/>
      <c r="AD188" s="29"/>
      <c r="AE188" s="29"/>
      <c r="AR188" s="157" t="s">
        <v>358</v>
      </c>
      <c r="AT188" s="157" t="s">
        <v>129</v>
      </c>
      <c r="AU188" s="157" t="s">
        <v>85</v>
      </c>
      <c r="AY188" s="14" t="s">
        <v>126</v>
      </c>
      <c r="BE188" s="158">
        <f t="shared" si="24"/>
        <v>0</v>
      </c>
      <c r="BF188" s="158">
        <f t="shared" si="25"/>
        <v>0</v>
      </c>
      <c r="BG188" s="158">
        <f t="shared" si="26"/>
        <v>0</v>
      </c>
      <c r="BH188" s="158">
        <f t="shared" si="27"/>
        <v>0</v>
      </c>
      <c r="BI188" s="158">
        <f t="shared" si="28"/>
        <v>0</v>
      </c>
      <c r="BJ188" s="14" t="s">
        <v>85</v>
      </c>
      <c r="BK188" s="158">
        <f t="shared" si="29"/>
        <v>0</v>
      </c>
      <c r="BL188" s="14" t="s">
        <v>358</v>
      </c>
      <c r="BM188" s="157" t="s">
        <v>395</v>
      </c>
    </row>
    <row r="189" spans="1:65" s="2" customFormat="1" ht="24.2" customHeight="1" x14ac:dyDescent="0.2">
      <c r="A189" s="29"/>
      <c r="B189" s="145"/>
      <c r="C189" s="146" t="s">
        <v>396</v>
      </c>
      <c r="D189" s="146" t="s">
        <v>129</v>
      </c>
      <c r="E189" s="147" t="s">
        <v>397</v>
      </c>
      <c r="F189" s="148" t="s">
        <v>398</v>
      </c>
      <c r="G189" s="149" t="s">
        <v>132</v>
      </c>
      <c r="H189" s="150">
        <v>1</v>
      </c>
      <c r="I189" s="151"/>
      <c r="J189" s="152">
        <f t="shared" si="20"/>
        <v>0</v>
      </c>
      <c r="K189" s="148" t="s">
        <v>133</v>
      </c>
      <c r="L189" s="30"/>
      <c r="M189" s="153" t="s">
        <v>1</v>
      </c>
      <c r="N189" s="154" t="s">
        <v>42</v>
      </c>
      <c r="O189" s="55"/>
      <c r="P189" s="155">
        <f t="shared" si="21"/>
        <v>0</v>
      </c>
      <c r="Q189" s="155">
        <v>0</v>
      </c>
      <c r="R189" s="155">
        <f t="shared" si="22"/>
        <v>0</v>
      </c>
      <c r="S189" s="155">
        <v>0</v>
      </c>
      <c r="T189" s="156">
        <f t="shared" si="23"/>
        <v>0</v>
      </c>
      <c r="U189" s="29"/>
      <c r="V189" s="29"/>
      <c r="W189" s="29"/>
      <c r="X189" s="29"/>
      <c r="Y189" s="29"/>
      <c r="Z189" s="29"/>
      <c r="AA189" s="29"/>
      <c r="AB189" s="29"/>
      <c r="AC189" s="29"/>
      <c r="AD189" s="29"/>
      <c r="AE189" s="29"/>
      <c r="AR189" s="157" t="s">
        <v>358</v>
      </c>
      <c r="AT189" s="157" t="s">
        <v>129</v>
      </c>
      <c r="AU189" s="157" t="s">
        <v>85</v>
      </c>
      <c r="AY189" s="14" t="s">
        <v>126</v>
      </c>
      <c r="BE189" s="158">
        <f t="shared" si="24"/>
        <v>0</v>
      </c>
      <c r="BF189" s="158">
        <f t="shared" si="25"/>
        <v>0</v>
      </c>
      <c r="BG189" s="158">
        <f t="shared" si="26"/>
        <v>0</v>
      </c>
      <c r="BH189" s="158">
        <f t="shared" si="27"/>
        <v>0</v>
      </c>
      <c r="BI189" s="158">
        <f t="shared" si="28"/>
        <v>0</v>
      </c>
      <c r="BJ189" s="14" t="s">
        <v>85</v>
      </c>
      <c r="BK189" s="158">
        <f t="shared" si="29"/>
        <v>0</v>
      </c>
      <c r="BL189" s="14" t="s">
        <v>358</v>
      </c>
      <c r="BM189" s="157" t="s">
        <v>399</v>
      </c>
    </row>
    <row r="190" spans="1:65" s="2" customFormat="1" ht="142.15" customHeight="1" x14ac:dyDescent="0.2">
      <c r="A190" s="29"/>
      <c r="B190" s="145"/>
      <c r="C190" s="146" t="s">
        <v>400</v>
      </c>
      <c r="D190" s="146" t="s">
        <v>129</v>
      </c>
      <c r="E190" s="147" t="s">
        <v>401</v>
      </c>
      <c r="F190" s="148" t="s">
        <v>402</v>
      </c>
      <c r="G190" s="149" t="s">
        <v>132</v>
      </c>
      <c r="H190" s="150">
        <v>2</v>
      </c>
      <c r="I190" s="151"/>
      <c r="J190" s="152">
        <f t="shared" si="20"/>
        <v>0</v>
      </c>
      <c r="K190" s="148" t="s">
        <v>133</v>
      </c>
      <c r="L190" s="30"/>
      <c r="M190" s="153" t="s">
        <v>1</v>
      </c>
      <c r="N190" s="154" t="s">
        <v>42</v>
      </c>
      <c r="O190" s="55"/>
      <c r="P190" s="155">
        <f t="shared" si="21"/>
        <v>0</v>
      </c>
      <c r="Q190" s="155">
        <v>0</v>
      </c>
      <c r="R190" s="155">
        <f t="shared" si="22"/>
        <v>0</v>
      </c>
      <c r="S190" s="155">
        <v>0</v>
      </c>
      <c r="T190" s="156">
        <f t="shared" si="23"/>
        <v>0</v>
      </c>
      <c r="U190" s="29"/>
      <c r="V190" s="29"/>
      <c r="W190" s="29"/>
      <c r="X190" s="29"/>
      <c r="Y190" s="29"/>
      <c r="Z190" s="29"/>
      <c r="AA190" s="29"/>
      <c r="AB190" s="29"/>
      <c r="AC190" s="29"/>
      <c r="AD190" s="29"/>
      <c r="AE190" s="29"/>
      <c r="AR190" s="157" t="s">
        <v>358</v>
      </c>
      <c r="AT190" s="157" t="s">
        <v>129</v>
      </c>
      <c r="AU190" s="157" t="s">
        <v>85</v>
      </c>
      <c r="AY190" s="14" t="s">
        <v>126</v>
      </c>
      <c r="BE190" s="158">
        <f t="shared" si="24"/>
        <v>0</v>
      </c>
      <c r="BF190" s="158">
        <f t="shared" si="25"/>
        <v>0</v>
      </c>
      <c r="BG190" s="158">
        <f t="shared" si="26"/>
        <v>0</v>
      </c>
      <c r="BH190" s="158">
        <f t="shared" si="27"/>
        <v>0</v>
      </c>
      <c r="BI190" s="158">
        <f t="shared" si="28"/>
        <v>0</v>
      </c>
      <c r="BJ190" s="14" t="s">
        <v>85</v>
      </c>
      <c r="BK190" s="158">
        <f t="shared" si="29"/>
        <v>0</v>
      </c>
      <c r="BL190" s="14" t="s">
        <v>358</v>
      </c>
      <c r="BM190" s="157" t="s">
        <v>403</v>
      </c>
    </row>
    <row r="191" spans="1:65" s="2" customFormat="1" ht="142.15" customHeight="1" x14ac:dyDescent="0.2">
      <c r="A191" s="29"/>
      <c r="B191" s="145"/>
      <c r="C191" s="146" t="s">
        <v>404</v>
      </c>
      <c r="D191" s="146" t="s">
        <v>129</v>
      </c>
      <c r="E191" s="147" t="s">
        <v>405</v>
      </c>
      <c r="F191" s="148" t="s">
        <v>406</v>
      </c>
      <c r="G191" s="149" t="s">
        <v>132</v>
      </c>
      <c r="H191" s="150">
        <v>1</v>
      </c>
      <c r="I191" s="151"/>
      <c r="J191" s="152">
        <f t="shared" si="20"/>
        <v>0</v>
      </c>
      <c r="K191" s="148" t="s">
        <v>133</v>
      </c>
      <c r="L191" s="30"/>
      <c r="M191" s="153" t="s">
        <v>1</v>
      </c>
      <c r="N191" s="154" t="s">
        <v>42</v>
      </c>
      <c r="O191" s="55"/>
      <c r="P191" s="155">
        <f t="shared" si="21"/>
        <v>0</v>
      </c>
      <c r="Q191" s="155">
        <v>0</v>
      </c>
      <c r="R191" s="155">
        <f t="shared" si="22"/>
        <v>0</v>
      </c>
      <c r="S191" s="155">
        <v>0</v>
      </c>
      <c r="T191" s="156">
        <f t="shared" si="23"/>
        <v>0</v>
      </c>
      <c r="U191" s="29"/>
      <c r="V191" s="29"/>
      <c r="W191" s="29"/>
      <c r="X191" s="29"/>
      <c r="Y191" s="29"/>
      <c r="Z191" s="29"/>
      <c r="AA191" s="29"/>
      <c r="AB191" s="29"/>
      <c r="AC191" s="29"/>
      <c r="AD191" s="29"/>
      <c r="AE191" s="29"/>
      <c r="AR191" s="157" t="s">
        <v>358</v>
      </c>
      <c r="AT191" s="157" t="s">
        <v>129</v>
      </c>
      <c r="AU191" s="157" t="s">
        <v>85</v>
      </c>
      <c r="AY191" s="14" t="s">
        <v>126</v>
      </c>
      <c r="BE191" s="158">
        <f t="shared" si="24"/>
        <v>0</v>
      </c>
      <c r="BF191" s="158">
        <f t="shared" si="25"/>
        <v>0</v>
      </c>
      <c r="BG191" s="158">
        <f t="shared" si="26"/>
        <v>0</v>
      </c>
      <c r="BH191" s="158">
        <f t="shared" si="27"/>
        <v>0</v>
      </c>
      <c r="BI191" s="158">
        <f t="shared" si="28"/>
        <v>0</v>
      </c>
      <c r="BJ191" s="14" t="s">
        <v>85</v>
      </c>
      <c r="BK191" s="158">
        <f t="shared" si="29"/>
        <v>0</v>
      </c>
      <c r="BL191" s="14" t="s">
        <v>358</v>
      </c>
      <c r="BM191" s="157" t="s">
        <v>407</v>
      </c>
    </row>
    <row r="192" spans="1:65" s="2" customFormat="1" ht="142.15" customHeight="1" x14ac:dyDescent="0.2">
      <c r="A192" s="29"/>
      <c r="B192" s="145"/>
      <c r="C192" s="146" t="s">
        <v>408</v>
      </c>
      <c r="D192" s="146" t="s">
        <v>129</v>
      </c>
      <c r="E192" s="147" t="s">
        <v>409</v>
      </c>
      <c r="F192" s="148" t="s">
        <v>410</v>
      </c>
      <c r="G192" s="149" t="s">
        <v>148</v>
      </c>
      <c r="H192" s="150">
        <v>150</v>
      </c>
      <c r="I192" s="151"/>
      <c r="J192" s="152">
        <f t="shared" si="20"/>
        <v>0</v>
      </c>
      <c r="K192" s="148" t="s">
        <v>133</v>
      </c>
      <c r="L192" s="30"/>
      <c r="M192" s="153" t="s">
        <v>1</v>
      </c>
      <c r="N192" s="154" t="s">
        <v>42</v>
      </c>
      <c r="O192" s="55"/>
      <c r="P192" s="155">
        <f t="shared" si="21"/>
        <v>0</v>
      </c>
      <c r="Q192" s="155">
        <v>0</v>
      </c>
      <c r="R192" s="155">
        <f t="shared" si="22"/>
        <v>0</v>
      </c>
      <c r="S192" s="155">
        <v>0</v>
      </c>
      <c r="T192" s="156">
        <f t="shared" si="23"/>
        <v>0</v>
      </c>
      <c r="U192" s="29"/>
      <c r="V192" s="29"/>
      <c r="W192" s="29"/>
      <c r="X192" s="29"/>
      <c r="Y192" s="29"/>
      <c r="Z192" s="29"/>
      <c r="AA192" s="29"/>
      <c r="AB192" s="29"/>
      <c r="AC192" s="29"/>
      <c r="AD192" s="29"/>
      <c r="AE192" s="29"/>
      <c r="AR192" s="157" t="s">
        <v>358</v>
      </c>
      <c r="AT192" s="157" t="s">
        <v>129</v>
      </c>
      <c r="AU192" s="157" t="s">
        <v>85</v>
      </c>
      <c r="AY192" s="14" t="s">
        <v>126</v>
      </c>
      <c r="BE192" s="158">
        <f t="shared" si="24"/>
        <v>0</v>
      </c>
      <c r="BF192" s="158">
        <f t="shared" si="25"/>
        <v>0</v>
      </c>
      <c r="BG192" s="158">
        <f t="shared" si="26"/>
        <v>0</v>
      </c>
      <c r="BH192" s="158">
        <f t="shared" si="27"/>
        <v>0</v>
      </c>
      <c r="BI192" s="158">
        <f t="shared" si="28"/>
        <v>0</v>
      </c>
      <c r="BJ192" s="14" t="s">
        <v>85</v>
      </c>
      <c r="BK192" s="158">
        <f t="shared" si="29"/>
        <v>0</v>
      </c>
      <c r="BL192" s="14" t="s">
        <v>358</v>
      </c>
      <c r="BM192" s="157" t="s">
        <v>411</v>
      </c>
    </row>
    <row r="193" spans="1:65" s="2" customFormat="1" ht="134.25" customHeight="1" x14ac:dyDescent="0.2">
      <c r="A193" s="29"/>
      <c r="B193" s="145"/>
      <c r="C193" s="146" t="s">
        <v>412</v>
      </c>
      <c r="D193" s="146" t="s">
        <v>129</v>
      </c>
      <c r="E193" s="147" t="s">
        <v>413</v>
      </c>
      <c r="F193" s="148" t="s">
        <v>414</v>
      </c>
      <c r="G193" s="149" t="s">
        <v>148</v>
      </c>
      <c r="H193" s="150">
        <v>250</v>
      </c>
      <c r="I193" s="151"/>
      <c r="J193" s="152">
        <f t="shared" si="20"/>
        <v>0</v>
      </c>
      <c r="K193" s="148" t="s">
        <v>133</v>
      </c>
      <c r="L193" s="30"/>
      <c r="M193" s="153" t="s">
        <v>1</v>
      </c>
      <c r="N193" s="154" t="s">
        <v>42</v>
      </c>
      <c r="O193" s="55"/>
      <c r="P193" s="155">
        <f t="shared" si="21"/>
        <v>0</v>
      </c>
      <c r="Q193" s="155">
        <v>0</v>
      </c>
      <c r="R193" s="155">
        <f t="shared" si="22"/>
        <v>0</v>
      </c>
      <c r="S193" s="155">
        <v>0</v>
      </c>
      <c r="T193" s="156">
        <f t="shared" si="23"/>
        <v>0</v>
      </c>
      <c r="U193" s="29"/>
      <c r="V193" s="29"/>
      <c r="W193" s="29"/>
      <c r="X193" s="29"/>
      <c r="Y193" s="29"/>
      <c r="Z193" s="29"/>
      <c r="AA193" s="29"/>
      <c r="AB193" s="29"/>
      <c r="AC193" s="29"/>
      <c r="AD193" s="29"/>
      <c r="AE193" s="29"/>
      <c r="AR193" s="157" t="s">
        <v>358</v>
      </c>
      <c r="AT193" s="157" t="s">
        <v>129</v>
      </c>
      <c r="AU193" s="157" t="s">
        <v>85</v>
      </c>
      <c r="AY193" s="14" t="s">
        <v>126</v>
      </c>
      <c r="BE193" s="158">
        <f t="shared" si="24"/>
        <v>0</v>
      </c>
      <c r="BF193" s="158">
        <f t="shared" si="25"/>
        <v>0</v>
      </c>
      <c r="BG193" s="158">
        <f t="shared" si="26"/>
        <v>0</v>
      </c>
      <c r="BH193" s="158">
        <f t="shared" si="27"/>
        <v>0</v>
      </c>
      <c r="BI193" s="158">
        <f t="shared" si="28"/>
        <v>0</v>
      </c>
      <c r="BJ193" s="14" t="s">
        <v>85</v>
      </c>
      <c r="BK193" s="158">
        <f t="shared" si="29"/>
        <v>0</v>
      </c>
      <c r="BL193" s="14" t="s">
        <v>358</v>
      </c>
      <c r="BM193" s="157" t="s">
        <v>415</v>
      </c>
    </row>
    <row r="194" spans="1:65" s="2" customFormat="1" ht="142.15" customHeight="1" x14ac:dyDescent="0.2">
      <c r="A194" s="29"/>
      <c r="B194" s="145"/>
      <c r="C194" s="146" t="s">
        <v>416</v>
      </c>
      <c r="D194" s="146" t="s">
        <v>129</v>
      </c>
      <c r="E194" s="147" t="s">
        <v>417</v>
      </c>
      <c r="F194" s="148" t="s">
        <v>418</v>
      </c>
      <c r="G194" s="149" t="s">
        <v>148</v>
      </c>
      <c r="H194" s="150">
        <v>12.231999999999999</v>
      </c>
      <c r="I194" s="151"/>
      <c r="J194" s="152">
        <f t="shared" si="20"/>
        <v>0</v>
      </c>
      <c r="K194" s="148" t="s">
        <v>133</v>
      </c>
      <c r="L194" s="30"/>
      <c r="M194" s="153" t="s">
        <v>1</v>
      </c>
      <c r="N194" s="154" t="s">
        <v>42</v>
      </c>
      <c r="O194" s="55"/>
      <c r="P194" s="155">
        <f t="shared" si="21"/>
        <v>0</v>
      </c>
      <c r="Q194" s="155">
        <v>0</v>
      </c>
      <c r="R194" s="155">
        <f t="shared" si="22"/>
        <v>0</v>
      </c>
      <c r="S194" s="155">
        <v>0</v>
      </c>
      <c r="T194" s="156">
        <f t="shared" si="23"/>
        <v>0</v>
      </c>
      <c r="U194" s="29"/>
      <c r="V194" s="29"/>
      <c r="W194" s="29"/>
      <c r="X194" s="29"/>
      <c r="Y194" s="29"/>
      <c r="Z194" s="29"/>
      <c r="AA194" s="29"/>
      <c r="AB194" s="29"/>
      <c r="AC194" s="29"/>
      <c r="AD194" s="29"/>
      <c r="AE194" s="29"/>
      <c r="AR194" s="157" t="s">
        <v>358</v>
      </c>
      <c r="AT194" s="157" t="s">
        <v>129</v>
      </c>
      <c r="AU194" s="157" t="s">
        <v>85</v>
      </c>
      <c r="AY194" s="14" t="s">
        <v>126</v>
      </c>
      <c r="BE194" s="158">
        <f t="shared" si="24"/>
        <v>0</v>
      </c>
      <c r="BF194" s="158">
        <f t="shared" si="25"/>
        <v>0</v>
      </c>
      <c r="BG194" s="158">
        <f t="shared" si="26"/>
        <v>0</v>
      </c>
      <c r="BH194" s="158">
        <f t="shared" si="27"/>
        <v>0</v>
      </c>
      <c r="BI194" s="158">
        <f t="shared" si="28"/>
        <v>0</v>
      </c>
      <c r="BJ194" s="14" t="s">
        <v>85</v>
      </c>
      <c r="BK194" s="158">
        <f t="shared" si="29"/>
        <v>0</v>
      </c>
      <c r="BL194" s="14" t="s">
        <v>358</v>
      </c>
      <c r="BM194" s="157" t="s">
        <v>419</v>
      </c>
    </row>
    <row r="195" spans="1:65" s="2" customFormat="1" ht="145.5" customHeight="1" x14ac:dyDescent="0.2">
      <c r="A195" s="29"/>
      <c r="B195" s="145"/>
      <c r="C195" s="146" t="s">
        <v>420</v>
      </c>
      <c r="D195" s="146" t="s">
        <v>129</v>
      </c>
      <c r="E195" s="147" t="s">
        <v>421</v>
      </c>
      <c r="F195" s="148" t="s">
        <v>422</v>
      </c>
      <c r="G195" s="149" t="s">
        <v>148</v>
      </c>
      <c r="H195" s="150">
        <v>13.573</v>
      </c>
      <c r="I195" s="151"/>
      <c r="J195" s="152">
        <f t="shared" si="20"/>
        <v>0</v>
      </c>
      <c r="K195" s="148" t="s">
        <v>133</v>
      </c>
      <c r="L195" s="30"/>
      <c r="M195" s="153" t="s">
        <v>1</v>
      </c>
      <c r="N195" s="154" t="s">
        <v>42</v>
      </c>
      <c r="O195" s="55"/>
      <c r="P195" s="155">
        <f t="shared" si="21"/>
        <v>0</v>
      </c>
      <c r="Q195" s="155">
        <v>0</v>
      </c>
      <c r="R195" s="155">
        <f t="shared" si="22"/>
        <v>0</v>
      </c>
      <c r="S195" s="155">
        <v>0</v>
      </c>
      <c r="T195" s="156">
        <f t="shared" si="23"/>
        <v>0</v>
      </c>
      <c r="U195" s="29"/>
      <c r="V195" s="29"/>
      <c r="W195" s="29"/>
      <c r="X195" s="29"/>
      <c r="Y195" s="29"/>
      <c r="Z195" s="29"/>
      <c r="AA195" s="29"/>
      <c r="AB195" s="29"/>
      <c r="AC195" s="29"/>
      <c r="AD195" s="29"/>
      <c r="AE195" s="29"/>
      <c r="AR195" s="157" t="s">
        <v>358</v>
      </c>
      <c r="AT195" s="157" t="s">
        <v>129</v>
      </c>
      <c r="AU195" s="157" t="s">
        <v>85</v>
      </c>
      <c r="AY195" s="14" t="s">
        <v>126</v>
      </c>
      <c r="BE195" s="158">
        <f t="shared" si="24"/>
        <v>0</v>
      </c>
      <c r="BF195" s="158">
        <f t="shared" si="25"/>
        <v>0</v>
      </c>
      <c r="BG195" s="158">
        <f t="shared" si="26"/>
        <v>0</v>
      </c>
      <c r="BH195" s="158">
        <f t="shared" si="27"/>
        <v>0</v>
      </c>
      <c r="BI195" s="158">
        <f t="shared" si="28"/>
        <v>0</v>
      </c>
      <c r="BJ195" s="14" t="s">
        <v>85</v>
      </c>
      <c r="BK195" s="158">
        <f t="shared" si="29"/>
        <v>0</v>
      </c>
      <c r="BL195" s="14" t="s">
        <v>358</v>
      </c>
      <c r="BM195" s="157" t="s">
        <v>423</v>
      </c>
    </row>
    <row r="196" spans="1:65" s="2" customFormat="1" ht="153.4" customHeight="1" x14ac:dyDescent="0.2">
      <c r="A196" s="29"/>
      <c r="B196" s="145"/>
      <c r="C196" s="146" t="s">
        <v>424</v>
      </c>
      <c r="D196" s="146" t="s">
        <v>129</v>
      </c>
      <c r="E196" s="147" t="s">
        <v>425</v>
      </c>
      <c r="F196" s="148" t="s">
        <v>426</v>
      </c>
      <c r="G196" s="149" t="s">
        <v>148</v>
      </c>
      <c r="H196" s="150">
        <v>25.268999999999998</v>
      </c>
      <c r="I196" s="151"/>
      <c r="J196" s="152">
        <f t="shared" si="20"/>
        <v>0</v>
      </c>
      <c r="K196" s="148" t="s">
        <v>133</v>
      </c>
      <c r="L196" s="30"/>
      <c r="M196" s="153" t="s">
        <v>1</v>
      </c>
      <c r="N196" s="154" t="s">
        <v>42</v>
      </c>
      <c r="O196" s="55"/>
      <c r="P196" s="155">
        <f t="shared" si="21"/>
        <v>0</v>
      </c>
      <c r="Q196" s="155">
        <v>0</v>
      </c>
      <c r="R196" s="155">
        <f t="shared" si="22"/>
        <v>0</v>
      </c>
      <c r="S196" s="155">
        <v>0</v>
      </c>
      <c r="T196" s="156">
        <f t="shared" si="23"/>
        <v>0</v>
      </c>
      <c r="U196" s="29"/>
      <c r="V196" s="29"/>
      <c r="W196" s="29"/>
      <c r="X196" s="29"/>
      <c r="Y196" s="29"/>
      <c r="Z196" s="29"/>
      <c r="AA196" s="29"/>
      <c r="AB196" s="29"/>
      <c r="AC196" s="29"/>
      <c r="AD196" s="29"/>
      <c r="AE196" s="29"/>
      <c r="AR196" s="157" t="s">
        <v>358</v>
      </c>
      <c r="AT196" s="157" t="s">
        <v>129</v>
      </c>
      <c r="AU196" s="157" t="s">
        <v>85</v>
      </c>
      <c r="AY196" s="14" t="s">
        <v>126</v>
      </c>
      <c r="BE196" s="158">
        <f t="shared" si="24"/>
        <v>0</v>
      </c>
      <c r="BF196" s="158">
        <f t="shared" si="25"/>
        <v>0</v>
      </c>
      <c r="BG196" s="158">
        <f t="shared" si="26"/>
        <v>0</v>
      </c>
      <c r="BH196" s="158">
        <f t="shared" si="27"/>
        <v>0</v>
      </c>
      <c r="BI196" s="158">
        <f t="shared" si="28"/>
        <v>0</v>
      </c>
      <c r="BJ196" s="14" t="s">
        <v>85</v>
      </c>
      <c r="BK196" s="158">
        <f t="shared" si="29"/>
        <v>0</v>
      </c>
      <c r="BL196" s="14" t="s">
        <v>358</v>
      </c>
      <c r="BM196" s="157" t="s">
        <v>427</v>
      </c>
    </row>
    <row r="197" spans="1:65" s="2" customFormat="1" ht="90" customHeight="1" x14ac:dyDescent="0.2">
      <c r="A197" s="29"/>
      <c r="B197" s="145"/>
      <c r="C197" s="146" t="s">
        <v>428</v>
      </c>
      <c r="D197" s="146" t="s">
        <v>129</v>
      </c>
      <c r="E197" s="147" t="s">
        <v>429</v>
      </c>
      <c r="F197" s="148" t="s">
        <v>430</v>
      </c>
      <c r="G197" s="149" t="s">
        <v>148</v>
      </c>
      <c r="H197" s="150">
        <v>25.268999999999998</v>
      </c>
      <c r="I197" s="151"/>
      <c r="J197" s="152">
        <f t="shared" si="20"/>
        <v>0</v>
      </c>
      <c r="K197" s="148" t="s">
        <v>133</v>
      </c>
      <c r="L197" s="30"/>
      <c r="M197" s="153" t="s">
        <v>1</v>
      </c>
      <c r="N197" s="154" t="s">
        <v>42</v>
      </c>
      <c r="O197" s="55"/>
      <c r="P197" s="155">
        <f t="shared" si="21"/>
        <v>0</v>
      </c>
      <c r="Q197" s="155">
        <v>0</v>
      </c>
      <c r="R197" s="155">
        <f t="shared" si="22"/>
        <v>0</v>
      </c>
      <c r="S197" s="155">
        <v>0</v>
      </c>
      <c r="T197" s="156">
        <f t="shared" si="23"/>
        <v>0</v>
      </c>
      <c r="U197" s="29"/>
      <c r="V197" s="29"/>
      <c r="W197" s="29"/>
      <c r="X197" s="29"/>
      <c r="Y197" s="29"/>
      <c r="Z197" s="29"/>
      <c r="AA197" s="29"/>
      <c r="AB197" s="29"/>
      <c r="AC197" s="29"/>
      <c r="AD197" s="29"/>
      <c r="AE197" s="29"/>
      <c r="AR197" s="157" t="s">
        <v>358</v>
      </c>
      <c r="AT197" s="157" t="s">
        <v>129</v>
      </c>
      <c r="AU197" s="157" t="s">
        <v>85</v>
      </c>
      <c r="AY197" s="14" t="s">
        <v>126</v>
      </c>
      <c r="BE197" s="158">
        <f t="shared" si="24"/>
        <v>0</v>
      </c>
      <c r="BF197" s="158">
        <f t="shared" si="25"/>
        <v>0</v>
      </c>
      <c r="BG197" s="158">
        <f t="shared" si="26"/>
        <v>0</v>
      </c>
      <c r="BH197" s="158">
        <f t="shared" si="27"/>
        <v>0</v>
      </c>
      <c r="BI197" s="158">
        <f t="shared" si="28"/>
        <v>0</v>
      </c>
      <c r="BJ197" s="14" t="s">
        <v>85</v>
      </c>
      <c r="BK197" s="158">
        <f t="shared" si="29"/>
        <v>0</v>
      </c>
      <c r="BL197" s="14" t="s">
        <v>358</v>
      </c>
      <c r="BM197" s="157" t="s">
        <v>431</v>
      </c>
    </row>
    <row r="198" spans="1:65" s="2" customFormat="1" ht="49.15" customHeight="1" x14ac:dyDescent="0.2">
      <c r="A198" s="29"/>
      <c r="B198" s="145"/>
      <c r="C198" s="146" t="s">
        <v>432</v>
      </c>
      <c r="D198" s="146" t="s">
        <v>129</v>
      </c>
      <c r="E198" s="147" t="s">
        <v>433</v>
      </c>
      <c r="F198" s="148" t="s">
        <v>434</v>
      </c>
      <c r="G198" s="149" t="s">
        <v>148</v>
      </c>
      <c r="H198" s="150">
        <v>25.268999999999998</v>
      </c>
      <c r="I198" s="151"/>
      <c r="J198" s="152">
        <f t="shared" si="20"/>
        <v>0</v>
      </c>
      <c r="K198" s="148" t="s">
        <v>133</v>
      </c>
      <c r="L198" s="30"/>
      <c r="M198" s="153" t="s">
        <v>1</v>
      </c>
      <c r="N198" s="154" t="s">
        <v>42</v>
      </c>
      <c r="O198" s="55"/>
      <c r="P198" s="155">
        <f t="shared" si="21"/>
        <v>0</v>
      </c>
      <c r="Q198" s="155">
        <v>0</v>
      </c>
      <c r="R198" s="155">
        <f t="shared" si="22"/>
        <v>0</v>
      </c>
      <c r="S198" s="155">
        <v>0</v>
      </c>
      <c r="T198" s="156">
        <f t="shared" si="23"/>
        <v>0</v>
      </c>
      <c r="U198" s="29"/>
      <c r="V198" s="29"/>
      <c r="W198" s="29"/>
      <c r="X198" s="29"/>
      <c r="Y198" s="29"/>
      <c r="Z198" s="29"/>
      <c r="AA198" s="29"/>
      <c r="AB198" s="29"/>
      <c r="AC198" s="29"/>
      <c r="AD198" s="29"/>
      <c r="AE198" s="29"/>
      <c r="AR198" s="157" t="s">
        <v>358</v>
      </c>
      <c r="AT198" s="157" t="s">
        <v>129</v>
      </c>
      <c r="AU198" s="157" t="s">
        <v>85</v>
      </c>
      <c r="AY198" s="14" t="s">
        <v>126</v>
      </c>
      <c r="BE198" s="158">
        <f t="shared" si="24"/>
        <v>0</v>
      </c>
      <c r="BF198" s="158">
        <f t="shared" si="25"/>
        <v>0</v>
      </c>
      <c r="BG198" s="158">
        <f t="shared" si="26"/>
        <v>0</v>
      </c>
      <c r="BH198" s="158">
        <f t="shared" si="27"/>
        <v>0</v>
      </c>
      <c r="BI198" s="158">
        <f t="shared" si="28"/>
        <v>0</v>
      </c>
      <c r="BJ198" s="14" t="s">
        <v>85</v>
      </c>
      <c r="BK198" s="158">
        <f t="shared" si="29"/>
        <v>0</v>
      </c>
      <c r="BL198" s="14" t="s">
        <v>358</v>
      </c>
      <c r="BM198" s="157" t="s">
        <v>435</v>
      </c>
    </row>
    <row r="199" spans="1:65" s="2" customFormat="1" ht="90" customHeight="1" x14ac:dyDescent="0.2">
      <c r="A199" s="29"/>
      <c r="B199" s="145"/>
      <c r="C199" s="146" t="s">
        <v>436</v>
      </c>
      <c r="D199" s="146" t="s">
        <v>129</v>
      </c>
      <c r="E199" s="147" t="s">
        <v>437</v>
      </c>
      <c r="F199" s="148" t="s">
        <v>438</v>
      </c>
      <c r="G199" s="149" t="s">
        <v>132</v>
      </c>
      <c r="H199" s="150">
        <v>2</v>
      </c>
      <c r="I199" s="151"/>
      <c r="J199" s="152">
        <f t="shared" si="20"/>
        <v>0</v>
      </c>
      <c r="K199" s="148" t="s">
        <v>133</v>
      </c>
      <c r="L199" s="30"/>
      <c r="M199" s="153" t="s">
        <v>1</v>
      </c>
      <c r="N199" s="154" t="s">
        <v>42</v>
      </c>
      <c r="O199" s="55"/>
      <c r="P199" s="155">
        <f t="shared" si="21"/>
        <v>0</v>
      </c>
      <c r="Q199" s="155">
        <v>0</v>
      </c>
      <c r="R199" s="155">
        <f t="shared" si="22"/>
        <v>0</v>
      </c>
      <c r="S199" s="155">
        <v>0</v>
      </c>
      <c r="T199" s="156">
        <f t="shared" si="23"/>
        <v>0</v>
      </c>
      <c r="U199" s="29"/>
      <c r="V199" s="29"/>
      <c r="W199" s="29"/>
      <c r="X199" s="29"/>
      <c r="Y199" s="29"/>
      <c r="Z199" s="29"/>
      <c r="AA199" s="29"/>
      <c r="AB199" s="29"/>
      <c r="AC199" s="29"/>
      <c r="AD199" s="29"/>
      <c r="AE199" s="29"/>
      <c r="AR199" s="157" t="s">
        <v>358</v>
      </c>
      <c r="AT199" s="157" t="s">
        <v>129</v>
      </c>
      <c r="AU199" s="157" t="s">
        <v>85</v>
      </c>
      <c r="AY199" s="14" t="s">
        <v>126</v>
      </c>
      <c r="BE199" s="158">
        <f t="shared" si="24"/>
        <v>0</v>
      </c>
      <c r="BF199" s="158">
        <f t="shared" si="25"/>
        <v>0</v>
      </c>
      <c r="BG199" s="158">
        <f t="shared" si="26"/>
        <v>0</v>
      </c>
      <c r="BH199" s="158">
        <f t="shared" si="27"/>
        <v>0</v>
      </c>
      <c r="BI199" s="158">
        <f t="shared" si="28"/>
        <v>0</v>
      </c>
      <c r="BJ199" s="14" t="s">
        <v>85</v>
      </c>
      <c r="BK199" s="158">
        <f t="shared" si="29"/>
        <v>0</v>
      </c>
      <c r="BL199" s="14" t="s">
        <v>358</v>
      </c>
      <c r="BM199" s="157" t="s">
        <v>439</v>
      </c>
    </row>
    <row r="200" spans="1:65" s="2" customFormat="1" ht="90" customHeight="1" x14ac:dyDescent="0.2">
      <c r="A200" s="29"/>
      <c r="B200" s="145"/>
      <c r="C200" s="146" t="s">
        <v>440</v>
      </c>
      <c r="D200" s="146" t="s">
        <v>129</v>
      </c>
      <c r="E200" s="147" t="s">
        <v>441</v>
      </c>
      <c r="F200" s="148" t="s">
        <v>442</v>
      </c>
      <c r="G200" s="149" t="s">
        <v>132</v>
      </c>
      <c r="H200" s="150">
        <v>3</v>
      </c>
      <c r="I200" s="151"/>
      <c r="J200" s="152">
        <f t="shared" si="20"/>
        <v>0</v>
      </c>
      <c r="K200" s="148" t="s">
        <v>133</v>
      </c>
      <c r="L200" s="30"/>
      <c r="M200" s="153" t="s">
        <v>1</v>
      </c>
      <c r="N200" s="154" t="s">
        <v>42</v>
      </c>
      <c r="O200" s="55"/>
      <c r="P200" s="155">
        <f t="shared" si="21"/>
        <v>0</v>
      </c>
      <c r="Q200" s="155">
        <v>0</v>
      </c>
      <c r="R200" s="155">
        <f t="shared" si="22"/>
        <v>0</v>
      </c>
      <c r="S200" s="155">
        <v>0</v>
      </c>
      <c r="T200" s="156">
        <f t="shared" si="23"/>
        <v>0</v>
      </c>
      <c r="U200" s="29"/>
      <c r="V200" s="29"/>
      <c r="W200" s="29"/>
      <c r="X200" s="29"/>
      <c r="Y200" s="29"/>
      <c r="Z200" s="29"/>
      <c r="AA200" s="29"/>
      <c r="AB200" s="29"/>
      <c r="AC200" s="29"/>
      <c r="AD200" s="29"/>
      <c r="AE200" s="29"/>
      <c r="AR200" s="157" t="s">
        <v>358</v>
      </c>
      <c r="AT200" s="157" t="s">
        <v>129</v>
      </c>
      <c r="AU200" s="157" t="s">
        <v>85</v>
      </c>
      <c r="AY200" s="14" t="s">
        <v>126</v>
      </c>
      <c r="BE200" s="158">
        <f t="shared" si="24"/>
        <v>0</v>
      </c>
      <c r="BF200" s="158">
        <f t="shared" si="25"/>
        <v>0</v>
      </c>
      <c r="BG200" s="158">
        <f t="shared" si="26"/>
        <v>0</v>
      </c>
      <c r="BH200" s="158">
        <f t="shared" si="27"/>
        <v>0</v>
      </c>
      <c r="BI200" s="158">
        <f t="shared" si="28"/>
        <v>0</v>
      </c>
      <c r="BJ200" s="14" t="s">
        <v>85</v>
      </c>
      <c r="BK200" s="158">
        <f t="shared" si="29"/>
        <v>0</v>
      </c>
      <c r="BL200" s="14" t="s">
        <v>358</v>
      </c>
      <c r="BM200" s="157" t="s">
        <v>443</v>
      </c>
    </row>
    <row r="201" spans="1:65" s="2" customFormat="1" ht="90" customHeight="1" x14ac:dyDescent="0.2">
      <c r="A201" s="29"/>
      <c r="B201" s="145"/>
      <c r="C201" s="146" t="s">
        <v>444</v>
      </c>
      <c r="D201" s="146" t="s">
        <v>129</v>
      </c>
      <c r="E201" s="147" t="s">
        <v>445</v>
      </c>
      <c r="F201" s="148" t="s">
        <v>446</v>
      </c>
      <c r="G201" s="149" t="s">
        <v>148</v>
      </c>
      <c r="H201" s="150">
        <v>150</v>
      </c>
      <c r="I201" s="151"/>
      <c r="J201" s="152">
        <f t="shared" si="20"/>
        <v>0</v>
      </c>
      <c r="K201" s="148" t="s">
        <v>133</v>
      </c>
      <c r="L201" s="30"/>
      <c r="M201" s="153" t="s">
        <v>1</v>
      </c>
      <c r="N201" s="154" t="s">
        <v>42</v>
      </c>
      <c r="O201" s="55"/>
      <c r="P201" s="155">
        <f t="shared" si="21"/>
        <v>0</v>
      </c>
      <c r="Q201" s="155">
        <v>0</v>
      </c>
      <c r="R201" s="155">
        <f t="shared" si="22"/>
        <v>0</v>
      </c>
      <c r="S201" s="155">
        <v>0</v>
      </c>
      <c r="T201" s="156">
        <f t="shared" si="23"/>
        <v>0</v>
      </c>
      <c r="U201" s="29"/>
      <c r="V201" s="29"/>
      <c r="W201" s="29"/>
      <c r="X201" s="29"/>
      <c r="Y201" s="29"/>
      <c r="Z201" s="29"/>
      <c r="AA201" s="29"/>
      <c r="AB201" s="29"/>
      <c r="AC201" s="29"/>
      <c r="AD201" s="29"/>
      <c r="AE201" s="29"/>
      <c r="AR201" s="157" t="s">
        <v>358</v>
      </c>
      <c r="AT201" s="157" t="s">
        <v>129</v>
      </c>
      <c r="AU201" s="157" t="s">
        <v>85</v>
      </c>
      <c r="AY201" s="14" t="s">
        <v>126</v>
      </c>
      <c r="BE201" s="158">
        <f t="shared" si="24"/>
        <v>0</v>
      </c>
      <c r="BF201" s="158">
        <f t="shared" si="25"/>
        <v>0</v>
      </c>
      <c r="BG201" s="158">
        <f t="shared" si="26"/>
        <v>0</v>
      </c>
      <c r="BH201" s="158">
        <f t="shared" si="27"/>
        <v>0</v>
      </c>
      <c r="BI201" s="158">
        <f t="shared" si="28"/>
        <v>0</v>
      </c>
      <c r="BJ201" s="14" t="s">
        <v>85</v>
      </c>
      <c r="BK201" s="158">
        <f t="shared" si="29"/>
        <v>0</v>
      </c>
      <c r="BL201" s="14" t="s">
        <v>358</v>
      </c>
      <c r="BM201" s="157" t="s">
        <v>447</v>
      </c>
    </row>
    <row r="202" spans="1:65" s="2" customFormat="1" ht="90" customHeight="1" x14ac:dyDescent="0.2">
      <c r="A202" s="29"/>
      <c r="B202" s="145"/>
      <c r="C202" s="146" t="s">
        <v>448</v>
      </c>
      <c r="D202" s="146" t="s">
        <v>129</v>
      </c>
      <c r="E202" s="147" t="s">
        <v>449</v>
      </c>
      <c r="F202" s="148" t="s">
        <v>450</v>
      </c>
      <c r="G202" s="149" t="s">
        <v>148</v>
      </c>
      <c r="H202" s="150">
        <v>13.573</v>
      </c>
      <c r="I202" s="151"/>
      <c r="J202" s="152">
        <f t="shared" si="20"/>
        <v>0</v>
      </c>
      <c r="K202" s="148" t="s">
        <v>133</v>
      </c>
      <c r="L202" s="30"/>
      <c r="M202" s="153" t="s">
        <v>1</v>
      </c>
      <c r="N202" s="154" t="s">
        <v>42</v>
      </c>
      <c r="O202" s="55"/>
      <c r="P202" s="155">
        <f t="shared" si="21"/>
        <v>0</v>
      </c>
      <c r="Q202" s="155">
        <v>0</v>
      </c>
      <c r="R202" s="155">
        <f t="shared" si="22"/>
        <v>0</v>
      </c>
      <c r="S202" s="155">
        <v>0</v>
      </c>
      <c r="T202" s="156">
        <f t="shared" si="23"/>
        <v>0</v>
      </c>
      <c r="U202" s="29"/>
      <c r="V202" s="29"/>
      <c r="W202" s="29"/>
      <c r="X202" s="29"/>
      <c r="Y202" s="29"/>
      <c r="Z202" s="29"/>
      <c r="AA202" s="29"/>
      <c r="AB202" s="29"/>
      <c r="AC202" s="29"/>
      <c r="AD202" s="29"/>
      <c r="AE202" s="29"/>
      <c r="AR202" s="157" t="s">
        <v>134</v>
      </c>
      <c r="AT202" s="157" t="s">
        <v>129</v>
      </c>
      <c r="AU202" s="157" t="s">
        <v>85</v>
      </c>
      <c r="AY202" s="14" t="s">
        <v>126</v>
      </c>
      <c r="BE202" s="158">
        <f t="shared" si="24"/>
        <v>0</v>
      </c>
      <c r="BF202" s="158">
        <f t="shared" si="25"/>
        <v>0</v>
      </c>
      <c r="BG202" s="158">
        <f t="shared" si="26"/>
        <v>0</v>
      </c>
      <c r="BH202" s="158">
        <f t="shared" si="27"/>
        <v>0</v>
      </c>
      <c r="BI202" s="158">
        <f t="shared" si="28"/>
        <v>0</v>
      </c>
      <c r="BJ202" s="14" t="s">
        <v>85</v>
      </c>
      <c r="BK202" s="158">
        <f t="shared" si="29"/>
        <v>0</v>
      </c>
      <c r="BL202" s="14" t="s">
        <v>134</v>
      </c>
      <c r="BM202" s="157" t="s">
        <v>451</v>
      </c>
    </row>
    <row r="203" spans="1:65" s="2" customFormat="1" ht="90" customHeight="1" x14ac:dyDescent="0.2">
      <c r="A203" s="29"/>
      <c r="B203" s="145"/>
      <c r="C203" s="146" t="s">
        <v>452</v>
      </c>
      <c r="D203" s="146" t="s">
        <v>129</v>
      </c>
      <c r="E203" s="147" t="s">
        <v>453</v>
      </c>
      <c r="F203" s="148" t="s">
        <v>454</v>
      </c>
      <c r="G203" s="149" t="s">
        <v>148</v>
      </c>
      <c r="H203" s="150">
        <v>0.224</v>
      </c>
      <c r="I203" s="151"/>
      <c r="J203" s="152">
        <f t="shared" si="20"/>
        <v>0</v>
      </c>
      <c r="K203" s="148" t="s">
        <v>133</v>
      </c>
      <c r="L203" s="30"/>
      <c r="M203" s="153" t="s">
        <v>1</v>
      </c>
      <c r="N203" s="154" t="s">
        <v>42</v>
      </c>
      <c r="O203" s="55"/>
      <c r="P203" s="155">
        <f t="shared" si="21"/>
        <v>0</v>
      </c>
      <c r="Q203" s="155">
        <v>0</v>
      </c>
      <c r="R203" s="155">
        <f t="shared" si="22"/>
        <v>0</v>
      </c>
      <c r="S203" s="155">
        <v>0</v>
      </c>
      <c r="T203" s="156">
        <f t="shared" si="23"/>
        <v>0</v>
      </c>
      <c r="U203" s="29"/>
      <c r="V203" s="29"/>
      <c r="W203" s="29"/>
      <c r="X203" s="29"/>
      <c r="Y203" s="29"/>
      <c r="Z203" s="29"/>
      <c r="AA203" s="29"/>
      <c r="AB203" s="29"/>
      <c r="AC203" s="29"/>
      <c r="AD203" s="29"/>
      <c r="AE203" s="29"/>
      <c r="AR203" s="157" t="s">
        <v>358</v>
      </c>
      <c r="AT203" s="157" t="s">
        <v>129</v>
      </c>
      <c r="AU203" s="157" t="s">
        <v>85</v>
      </c>
      <c r="AY203" s="14" t="s">
        <v>126</v>
      </c>
      <c r="BE203" s="158">
        <f t="shared" si="24"/>
        <v>0</v>
      </c>
      <c r="BF203" s="158">
        <f t="shared" si="25"/>
        <v>0</v>
      </c>
      <c r="BG203" s="158">
        <f t="shared" si="26"/>
        <v>0</v>
      </c>
      <c r="BH203" s="158">
        <f t="shared" si="27"/>
        <v>0</v>
      </c>
      <c r="BI203" s="158">
        <f t="shared" si="28"/>
        <v>0</v>
      </c>
      <c r="BJ203" s="14" t="s">
        <v>85</v>
      </c>
      <c r="BK203" s="158">
        <f t="shared" si="29"/>
        <v>0</v>
      </c>
      <c r="BL203" s="14" t="s">
        <v>358</v>
      </c>
      <c r="BM203" s="157" t="s">
        <v>455</v>
      </c>
    </row>
    <row r="204" spans="1:65" s="12" customFormat="1" ht="25.9" customHeight="1" x14ac:dyDescent="0.2">
      <c r="B204" s="132"/>
      <c r="D204" s="133" t="s">
        <v>76</v>
      </c>
      <c r="E204" s="134" t="s">
        <v>456</v>
      </c>
      <c r="F204" s="134" t="s">
        <v>457</v>
      </c>
      <c r="I204" s="135"/>
      <c r="J204" s="136">
        <f>BK204</f>
        <v>0</v>
      </c>
      <c r="L204" s="132"/>
      <c r="M204" s="137"/>
      <c r="N204" s="138"/>
      <c r="O204" s="138"/>
      <c r="P204" s="139">
        <f>P205</f>
        <v>0</v>
      </c>
      <c r="Q204" s="138"/>
      <c r="R204" s="139">
        <f>R205</f>
        <v>0</v>
      </c>
      <c r="S204" s="138"/>
      <c r="T204" s="140">
        <f>T205</f>
        <v>0</v>
      </c>
      <c r="AR204" s="133" t="s">
        <v>127</v>
      </c>
      <c r="AT204" s="141" t="s">
        <v>76</v>
      </c>
      <c r="AU204" s="141" t="s">
        <v>77</v>
      </c>
      <c r="AY204" s="133" t="s">
        <v>126</v>
      </c>
      <c r="BK204" s="142">
        <f>BK205</f>
        <v>0</v>
      </c>
    </row>
    <row r="205" spans="1:65" s="2" customFormat="1" ht="114.95" customHeight="1" x14ac:dyDescent="0.2">
      <c r="A205" s="29"/>
      <c r="B205" s="145"/>
      <c r="C205" s="146" t="s">
        <v>458</v>
      </c>
      <c r="D205" s="146" t="s">
        <v>129</v>
      </c>
      <c r="E205" s="147" t="s">
        <v>459</v>
      </c>
      <c r="F205" s="148" t="s">
        <v>460</v>
      </c>
      <c r="G205" s="149" t="s">
        <v>158</v>
      </c>
      <c r="H205" s="150">
        <v>1.1000000000000001</v>
      </c>
      <c r="I205" s="151"/>
      <c r="J205" s="152">
        <f>ROUND(I205*H205,2)</f>
        <v>0</v>
      </c>
      <c r="K205" s="148" t="s">
        <v>133</v>
      </c>
      <c r="L205" s="30"/>
      <c r="M205" s="169" t="s">
        <v>1</v>
      </c>
      <c r="N205" s="170" t="s">
        <v>42</v>
      </c>
      <c r="O205" s="171"/>
      <c r="P205" s="172">
        <f>O205*H205</f>
        <v>0</v>
      </c>
      <c r="Q205" s="172">
        <v>0</v>
      </c>
      <c r="R205" s="172">
        <f>Q205*H205</f>
        <v>0</v>
      </c>
      <c r="S205" s="172">
        <v>0</v>
      </c>
      <c r="T205" s="173">
        <f>S205*H205</f>
        <v>0</v>
      </c>
      <c r="U205" s="29"/>
      <c r="V205" s="29"/>
      <c r="W205" s="29"/>
      <c r="X205" s="29"/>
      <c r="Y205" s="29"/>
      <c r="Z205" s="29"/>
      <c r="AA205" s="29"/>
      <c r="AB205" s="29"/>
      <c r="AC205" s="29"/>
      <c r="AD205" s="29"/>
      <c r="AE205" s="29"/>
      <c r="AR205" s="157" t="s">
        <v>134</v>
      </c>
      <c r="AT205" s="157" t="s">
        <v>129</v>
      </c>
      <c r="AU205" s="157" t="s">
        <v>85</v>
      </c>
      <c r="AY205" s="14" t="s">
        <v>126</v>
      </c>
      <c r="BE205" s="158">
        <f>IF(N205="základní",J205,0)</f>
        <v>0</v>
      </c>
      <c r="BF205" s="158">
        <f>IF(N205="snížená",J205,0)</f>
        <v>0</v>
      </c>
      <c r="BG205" s="158">
        <f>IF(N205="zákl. přenesená",J205,0)</f>
        <v>0</v>
      </c>
      <c r="BH205" s="158">
        <f>IF(N205="sníž. přenesená",J205,0)</f>
        <v>0</v>
      </c>
      <c r="BI205" s="158">
        <f>IF(N205="nulová",J205,0)</f>
        <v>0</v>
      </c>
      <c r="BJ205" s="14" t="s">
        <v>85</v>
      </c>
      <c r="BK205" s="158">
        <f>ROUND(I205*H205,2)</f>
        <v>0</v>
      </c>
      <c r="BL205" s="14" t="s">
        <v>134</v>
      </c>
      <c r="BM205" s="157" t="s">
        <v>461</v>
      </c>
    </row>
    <row r="206" spans="1:65" s="2" customFormat="1" ht="6.95" customHeight="1" x14ac:dyDescent="0.2">
      <c r="A206" s="29"/>
      <c r="B206" s="44"/>
      <c r="C206" s="45"/>
      <c r="D206" s="45"/>
      <c r="E206" s="45"/>
      <c r="F206" s="45"/>
      <c r="G206" s="45"/>
      <c r="H206" s="45"/>
      <c r="I206" s="45"/>
      <c r="J206" s="45"/>
      <c r="K206" s="45"/>
      <c r="L206" s="30"/>
      <c r="M206" s="29"/>
      <c r="O206" s="29"/>
      <c r="P206" s="29"/>
      <c r="Q206" s="29"/>
      <c r="R206" s="29"/>
      <c r="S206" s="29"/>
      <c r="T206" s="29"/>
      <c r="U206" s="29"/>
      <c r="V206" s="29"/>
      <c r="W206" s="29"/>
      <c r="X206" s="29"/>
      <c r="Y206" s="29"/>
      <c r="Z206" s="29"/>
      <c r="AA206" s="29"/>
      <c r="AB206" s="29"/>
      <c r="AC206" s="29"/>
      <c r="AD206" s="29"/>
      <c r="AE206" s="29"/>
    </row>
  </sheetData>
  <autoFilter ref="C119:K205"/>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175" t="s">
        <v>5</v>
      </c>
      <c r="M2" s="176"/>
      <c r="N2" s="176"/>
      <c r="O2" s="176"/>
      <c r="P2" s="176"/>
      <c r="Q2" s="176"/>
      <c r="R2" s="176"/>
      <c r="S2" s="176"/>
      <c r="T2" s="176"/>
      <c r="U2" s="176"/>
      <c r="V2" s="176"/>
      <c r="AT2" s="14" t="s">
        <v>95</v>
      </c>
    </row>
    <row r="3" spans="1:46" s="1" customFormat="1" ht="6.95" customHeight="1" x14ac:dyDescent="0.2">
      <c r="B3" s="15"/>
      <c r="C3" s="16"/>
      <c r="D3" s="16"/>
      <c r="E3" s="16"/>
      <c r="F3" s="16"/>
      <c r="G3" s="16"/>
      <c r="H3" s="16"/>
      <c r="I3" s="16"/>
      <c r="J3" s="16"/>
      <c r="K3" s="16"/>
      <c r="L3" s="17"/>
      <c r="AT3" s="14" t="s">
        <v>87</v>
      </c>
    </row>
    <row r="4" spans="1:46" s="1" customFormat="1" ht="24.95" customHeight="1" x14ac:dyDescent="0.2">
      <c r="B4" s="17"/>
      <c r="D4" s="18" t="s">
        <v>99</v>
      </c>
      <c r="L4" s="17"/>
      <c r="M4" s="95" t="s">
        <v>10</v>
      </c>
      <c r="AT4" s="14" t="s">
        <v>3</v>
      </c>
    </row>
    <row r="5" spans="1:46" s="1" customFormat="1" ht="6.95" customHeight="1" x14ac:dyDescent="0.2">
      <c r="B5" s="17"/>
      <c r="L5" s="17"/>
    </row>
    <row r="6" spans="1:46" s="1" customFormat="1" ht="12" customHeight="1" x14ac:dyDescent="0.2">
      <c r="B6" s="17"/>
      <c r="D6" s="24" t="s">
        <v>16</v>
      </c>
      <c r="L6" s="17"/>
    </row>
    <row r="7" spans="1:46" s="1" customFormat="1" ht="16.5" customHeight="1" x14ac:dyDescent="0.2">
      <c r="B7" s="17"/>
      <c r="E7" s="219" t="str">
        <f>'Rekapitulace zakázky'!K6</f>
        <v>Oprava výhybek na odb. Brno-Židenice - výyhbka č. 6a/b</v>
      </c>
      <c r="F7" s="220"/>
      <c r="G7" s="220"/>
      <c r="H7" s="220"/>
      <c r="L7" s="17"/>
    </row>
    <row r="8" spans="1:46" s="1" customFormat="1" ht="12" customHeight="1" x14ac:dyDescent="0.2">
      <c r="B8" s="17"/>
      <c r="D8" s="24" t="s">
        <v>100</v>
      </c>
      <c r="L8" s="17"/>
    </row>
    <row r="9" spans="1:46" s="2" customFormat="1" ht="16.5" customHeight="1" x14ac:dyDescent="0.2">
      <c r="A9" s="29"/>
      <c r="B9" s="30"/>
      <c r="C9" s="29"/>
      <c r="D9" s="29"/>
      <c r="E9" s="219" t="s">
        <v>462</v>
      </c>
      <c r="F9" s="218"/>
      <c r="G9" s="218"/>
      <c r="H9" s="218"/>
      <c r="I9" s="29"/>
      <c r="J9" s="29"/>
      <c r="K9" s="29"/>
      <c r="L9" s="39"/>
      <c r="S9" s="29"/>
      <c r="T9" s="29"/>
      <c r="U9" s="29"/>
      <c r="V9" s="29"/>
      <c r="W9" s="29"/>
      <c r="X9" s="29"/>
      <c r="Y9" s="29"/>
      <c r="Z9" s="29"/>
      <c r="AA9" s="29"/>
      <c r="AB9" s="29"/>
      <c r="AC9" s="29"/>
      <c r="AD9" s="29"/>
      <c r="AE9" s="29"/>
    </row>
    <row r="10" spans="1:46" s="2" customFormat="1" ht="12" customHeight="1" x14ac:dyDescent="0.2">
      <c r="A10" s="29"/>
      <c r="B10" s="30"/>
      <c r="C10" s="29"/>
      <c r="D10" s="24" t="s">
        <v>463</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6.5" customHeight="1" x14ac:dyDescent="0.2">
      <c r="A11" s="29"/>
      <c r="B11" s="30"/>
      <c r="C11" s="29"/>
      <c r="D11" s="29"/>
      <c r="E11" s="209" t="s">
        <v>464</v>
      </c>
      <c r="F11" s="218"/>
      <c r="G11" s="218"/>
      <c r="H11" s="218"/>
      <c r="I11" s="29"/>
      <c r="J11" s="29"/>
      <c r="K11" s="29"/>
      <c r="L11" s="39"/>
      <c r="S11" s="29"/>
      <c r="T11" s="29"/>
      <c r="U11" s="29"/>
      <c r="V11" s="29"/>
      <c r="W11" s="29"/>
      <c r="X11" s="29"/>
      <c r="Y11" s="29"/>
      <c r="Z11" s="29"/>
      <c r="AA11" s="29"/>
      <c r="AB11" s="29"/>
      <c r="AC11" s="29"/>
      <c r="AD11" s="29"/>
      <c r="AE11" s="29"/>
    </row>
    <row r="12" spans="1:46" s="2" customFormat="1" x14ac:dyDescent="0.2">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x14ac:dyDescent="0.2">
      <c r="A13" s="29"/>
      <c r="B13" s="30"/>
      <c r="C13" s="29"/>
      <c r="D13" s="24" t="s">
        <v>18</v>
      </c>
      <c r="E13" s="29"/>
      <c r="F13" s="22" t="s">
        <v>1</v>
      </c>
      <c r="G13" s="29"/>
      <c r="H13" s="29"/>
      <c r="I13" s="24" t="s">
        <v>19</v>
      </c>
      <c r="J13" s="22" t="s">
        <v>1</v>
      </c>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4" t="s">
        <v>20</v>
      </c>
      <c r="E14" s="29"/>
      <c r="F14" s="22" t="s">
        <v>21</v>
      </c>
      <c r="G14" s="29"/>
      <c r="H14" s="29"/>
      <c r="I14" s="24" t="s">
        <v>22</v>
      </c>
      <c r="J14" s="52" t="str">
        <f>'Rekapitulace zakázky'!AN8</f>
        <v>21. 3. 2022</v>
      </c>
      <c r="K14" s="29"/>
      <c r="L14" s="39"/>
      <c r="S14" s="29"/>
      <c r="T14" s="29"/>
      <c r="U14" s="29"/>
      <c r="V14" s="29"/>
      <c r="W14" s="29"/>
      <c r="X14" s="29"/>
      <c r="Y14" s="29"/>
      <c r="Z14" s="29"/>
      <c r="AA14" s="29"/>
      <c r="AB14" s="29"/>
      <c r="AC14" s="29"/>
      <c r="AD14" s="29"/>
      <c r="AE14" s="29"/>
    </row>
    <row r="15" spans="1:46" s="2" customFormat="1" ht="10.9" customHeight="1" x14ac:dyDescent="0.2">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x14ac:dyDescent="0.2">
      <c r="A16" s="29"/>
      <c r="B16" s="30"/>
      <c r="C16" s="29"/>
      <c r="D16" s="24" t="s">
        <v>24</v>
      </c>
      <c r="E16" s="29"/>
      <c r="F16" s="29"/>
      <c r="G16" s="29"/>
      <c r="H16" s="29"/>
      <c r="I16" s="24" t="s">
        <v>25</v>
      </c>
      <c r="J16" s="22" t="s">
        <v>26</v>
      </c>
      <c r="K16" s="29"/>
      <c r="L16" s="39"/>
      <c r="S16" s="29"/>
      <c r="T16" s="29"/>
      <c r="U16" s="29"/>
      <c r="V16" s="29"/>
      <c r="W16" s="29"/>
      <c r="X16" s="29"/>
      <c r="Y16" s="29"/>
      <c r="Z16" s="29"/>
      <c r="AA16" s="29"/>
      <c r="AB16" s="29"/>
      <c r="AC16" s="29"/>
      <c r="AD16" s="29"/>
      <c r="AE16" s="29"/>
    </row>
    <row r="17" spans="1:31" s="2" customFormat="1" ht="18" customHeight="1" x14ac:dyDescent="0.2">
      <c r="A17" s="29"/>
      <c r="B17" s="30"/>
      <c r="C17" s="29"/>
      <c r="D17" s="29"/>
      <c r="E17" s="22" t="s">
        <v>27</v>
      </c>
      <c r="F17" s="29"/>
      <c r="G17" s="29"/>
      <c r="H17" s="29"/>
      <c r="I17" s="24" t="s">
        <v>28</v>
      </c>
      <c r="J17" s="22" t="s">
        <v>29</v>
      </c>
      <c r="K17" s="29"/>
      <c r="L17" s="39"/>
      <c r="S17" s="29"/>
      <c r="T17" s="29"/>
      <c r="U17" s="29"/>
      <c r="V17" s="29"/>
      <c r="W17" s="29"/>
      <c r="X17" s="29"/>
      <c r="Y17" s="29"/>
      <c r="Z17" s="29"/>
      <c r="AA17" s="29"/>
      <c r="AB17" s="29"/>
      <c r="AC17" s="29"/>
      <c r="AD17" s="29"/>
      <c r="AE17" s="29"/>
    </row>
    <row r="18" spans="1:31" s="2" customFormat="1" ht="6.95" customHeight="1" x14ac:dyDescent="0.2">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x14ac:dyDescent="0.2">
      <c r="A19" s="29"/>
      <c r="B19" s="30"/>
      <c r="C19" s="29"/>
      <c r="D19" s="24" t="s">
        <v>30</v>
      </c>
      <c r="E19" s="29"/>
      <c r="F19" s="29"/>
      <c r="G19" s="29"/>
      <c r="H19" s="29"/>
      <c r="I19" s="24" t="s">
        <v>25</v>
      </c>
      <c r="J19" s="25" t="str">
        <f>'Rekapitulace zakázky'!AN13</f>
        <v>Vyplň údaj</v>
      </c>
      <c r="K19" s="29"/>
      <c r="L19" s="39"/>
      <c r="S19" s="29"/>
      <c r="T19" s="29"/>
      <c r="U19" s="29"/>
      <c r="V19" s="29"/>
      <c r="W19" s="29"/>
      <c r="X19" s="29"/>
      <c r="Y19" s="29"/>
      <c r="Z19" s="29"/>
      <c r="AA19" s="29"/>
      <c r="AB19" s="29"/>
      <c r="AC19" s="29"/>
      <c r="AD19" s="29"/>
      <c r="AE19" s="29"/>
    </row>
    <row r="20" spans="1:31" s="2" customFormat="1" ht="18" customHeight="1" x14ac:dyDescent="0.2">
      <c r="A20" s="29"/>
      <c r="B20" s="30"/>
      <c r="C20" s="29"/>
      <c r="D20" s="29"/>
      <c r="E20" s="221" t="str">
        <f>'Rekapitulace zakázky'!E14</f>
        <v>Vyplň údaj</v>
      </c>
      <c r="F20" s="187"/>
      <c r="G20" s="187"/>
      <c r="H20" s="187"/>
      <c r="I20" s="24" t="s">
        <v>28</v>
      </c>
      <c r="J20" s="25" t="str">
        <f>'Rekapitulace zakázky'!AN14</f>
        <v>Vyplň údaj</v>
      </c>
      <c r="K20" s="29"/>
      <c r="L20" s="39"/>
      <c r="S20" s="29"/>
      <c r="T20" s="29"/>
      <c r="U20" s="29"/>
      <c r="V20" s="29"/>
      <c r="W20" s="29"/>
      <c r="X20" s="29"/>
      <c r="Y20" s="29"/>
      <c r="Z20" s="29"/>
      <c r="AA20" s="29"/>
      <c r="AB20" s="29"/>
      <c r="AC20" s="29"/>
      <c r="AD20" s="29"/>
      <c r="AE20" s="29"/>
    </row>
    <row r="21" spans="1:31" s="2" customFormat="1" ht="6.95" customHeight="1" x14ac:dyDescent="0.2">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x14ac:dyDescent="0.2">
      <c r="A22" s="29"/>
      <c r="B22" s="30"/>
      <c r="C22" s="29"/>
      <c r="D22" s="24" t="s">
        <v>32</v>
      </c>
      <c r="E22" s="29"/>
      <c r="F22" s="29"/>
      <c r="G22" s="29"/>
      <c r="H22" s="29"/>
      <c r="I22" s="24" t="s">
        <v>25</v>
      </c>
      <c r="J22" s="22" t="str">
        <f>IF('Rekapitulace zakázky'!AN16="","",'Rekapitulace zakázky'!AN16)</f>
        <v/>
      </c>
      <c r="K22" s="29"/>
      <c r="L22" s="39"/>
      <c r="S22" s="29"/>
      <c r="T22" s="29"/>
      <c r="U22" s="29"/>
      <c r="V22" s="29"/>
      <c r="W22" s="29"/>
      <c r="X22" s="29"/>
      <c r="Y22" s="29"/>
      <c r="Z22" s="29"/>
      <c r="AA22" s="29"/>
      <c r="AB22" s="29"/>
      <c r="AC22" s="29"/>
      <c r="AD22" s="29"/>
      <c r="AE22" s="29"/>
    </row>
    <row r="23" spans="1:31" s="2" customFormat="1" ht="18" customHeight="1" x14ac:dyDescent="0.2">
      <c r="A23" s="29"/>
      <c r="B23" s="30"/>
      <c r="C23" s="29"/>
      <c r="D23" s="29"/>
      <c r="E23" s="22" t="str">
        <f>IF('Rekapitulace zakázky'!E17="","",'Rekapitulace zakázky'!E17)</f>
        <v xml:space="preserve"> </v>
      </c>
      <c r="F23" s="29"/>
      <c r="G23" s="29"/>
      <c r="H23" s="29"/>
      <c r="I23" s="24" t="s">
        <v>28</v>
      </c>
      <c r="J23" s="22" t="str">
        <f>IF('Rekapitulace zakázky'!AN17="","",'Rekapitulace zakázky'!AN17)</f>
        <v/>
      </c>
      <c r="K23" s="29"/>
      <c r="L23" s="39"/>
      <c r="S23" s="29"/>
      <c r="T23" s="29"/>
      <c r="U23" s="29"/>
      <c r="V23" s="29"/>
      <c r="W23" s="29"/>
      <c r="X23" s="29"/>
      <c r="Y23" s="29"/>
      <c r="Z23" s="29"/>
      <c r="AA23" s="29"/>
      <c r="AB23" s="29"/>
      <c r="AC23" s="29"/>
      <c r="AD23" s="29"/>
      <c r="AE23" s="29"/>
    </row>
    <row r="24" spans="1:31" s="2" customFormat="1" ht="6.95" customHeight="1" x14ac:dyDescent="0.2">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x14ac:dyDescent="0.2">
      <c r="A25" s="29"/>
      <c r="B25" s="30"/>
      <c r="C25" s="29"/>
      <c r="D25" s="24" t="s">
        <v>35</v>
      </c>
      <c r="E25" s="29"/>
      <c r="F25" s="29"/>
      <c r="G25" s="29"/>
      <c r="H25" s="29"/>
      <c r="I25" s="24" t="s">
        <v>25</v>
      </c>
      <c r="J25" s="22" t="str">
        <f>IF('Rekapitulace zakázky'!AN19="","",'Rekapitulace zakázky'!AN19)</f>
        <v/>
      </c>
      <c r="K25" s="29"/>
      <c r="L25" s="39"/>
      <c r="S25" s="29"/>
      <c r="T25" s="29"/>
      <c r="U25" s="29"/>
      <c r="V25" s="29"/>
      <c r="W25" s="29"/>
      <c r="X25" s="29"/>
      <c r="Y25" s="29"/>
      <c r="Z25" s="29"/>
      <c r="AA25" s="29"/>
      <c r="AB25" s="29"/>
      <c r="AC25" s="29"/>
      <c r="AD25" s="29"/>
      <c r="AE25" s="29"/>
    </row>
    <row r="26" spans="1:31" s="2" customFormat="1" ht="18" customHeight="1" x14ac:dyDescent="0.2">
      <c r="A26" s="29"/>
      <c r="B26" s="30"/>
      <c r="C26" s="29"/>
      <c r="D26" s="29"/>
      <c r="E26" s="22" t="str">
        <f>IF('Rekapitulace zakázky'!E20="","",'Rekapitulace zakázky'!E20)</f>
        <v xml:space="preserve"> </v>
      </c>
      <c r="F26" s="29"/>
      <c r="G26" s="29"/>
      <c r="H26" s="29"/>
      <c r="I26" s="24" t="s">
        <v>28</v>
      </c>
      <c r="J26" s="22" t="str">
        <f>IF('Rekapitulace zakázky'!AN20="","",'Rekapitulace zakázky'!AN20)</f>
        <v/>
      </c>
      <c r="K26" s="29"/>
      <c r="L26" s="39"/>
      <c r="S26" s="29"/>
      <c r="T26" s="29"/>
      <c r="U26" s="29"/>
      <c r="V26" s="29"/>
      <c r="W26" s="29"/>
      <c r="X26" s="29"/>
      <c r="Y26" s="29"/>
      <c r="Z26" s="29"/>
      <c r="AA26" s="29"/>
      <c r="AB26" s="29"/>
      <c r="AC26" s="29"/>
      <c r="AD26" s="29"/>
      <c r="AE26" s="29"/>
    </row>
    <row r="27" spans="1:31" s="2" customFormat="1" ht="6.95" customHeight="1" x14ac:dyDescent="0.2">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x14ac:dyDescent="0.2">
      <c r="A28" s="29"/>
      <c r="B28" s="30"/>
      <c r="C28" s="29"/>
      <c r="D28" s="24" t="s">
        <v>36</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6.5" customHeight="1" x14ac:dyDescent="0.2">
      <c r="A29" s="96"/>
      <c r="B29" s="97"/>
      <c r="C29" s="96"/>
      <c r="D29" s="96"/>
      <c r="E29" s="191" t="s">
        <v>1</v>
      </c>
      <c r="F29" s="191"/>
      <c r="G29" s="191"/>
      <c r="H29" s="191"/>
      <c r="I29" s="96"/>
      <c r="J29" s="96"/>
      <c r="K29" s="96"/>
      <c r="L29" s="98"/>
      <c r="S29" s="96"/>
      <c r="T29" s="96"/>
      <c r="U29" s="96"/>
      <c r="V29" s="96"/>
      <c r="W29" s="96"/>
      <c r="X29" s="96"/>
      <c r="Y29" s="96"/>
      <c r="Z29" s="96"/>
      <c r="AA29" s="96"/>
      <c r="AB29" s="96"/>
      <c r="AC29" s="96"/>
      <c r="AD29" s="96"/>
      <c r="AE29" s="96"/>
    </row>
    <row r="30" spans="1:31" s="2" customFormat="1" ht="6.95" customHeight="1" x14ac:dyDescent="0.2">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35" customHeight="1" x14ac:dyDescent="0.2">
      <c r="A32" s="29"/>
      <c r="B32" s="30"/>
      <c r="C32" s="29"/>
      <c r="D32" s="99" t="s">
        <v>37</v>
      </c>
      <c r="E32" s="29"/>
      <c r="F32" s="29"/>
      <c r="G32" s="29"/>
      <c r="H32" s="29"/>
      <c r="I32" s="29"/>
      <c r="J32" s="68">
        <f>ROUND(J121, 2)</f>
        <v>0</v>
      </c>
      <c r="K32" s="29"/>
      <c r="L32" s="39"/>
      <c r="S32" s="29"/>
      <c r="T32" s="29"/>
      <c r="U32" s="29"/>
      <c r="V32" s="29"/>
      <c r="W32" s="29"/>
      <c r="X32" s="29"/>
      <c r="Y32" s="29"/>
      <c r="Z32" s="29"/>
      <c r="AA32" s="29"/>
      <c r="AB32" s="29"/>
      <c r="AC32" s="29"/>
      <c r="AD32" s="29"/>
      <c r="AE32" s="29"/>
    </row>
    <row r="33" spans="1:31" s="2" customFormat="1" ht="6.95" customHeight="1" x14ac:dyDescent="0.2">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9"/>
      <c r="F34" s="33" t="s">
        <v>39</v>
      </c>
      <c r="G34" s="29"/>
      <c r="H34" s="29"/>
      <c r="I34" s="33" t="s">
        <v>38</v>
      </c>
      <c r="J34" s="33" t="s">
        <v>40</v>
      </c>
      <c r="K34" s="29"/>
      <c r="L34" s="39"/>
      <c r="S34" s="29"/>
      <c r="T34" s="29"/>
      <c r="U34" s="29"/>
      <c r="V34" s="29"/>
      <c r="W34" s="29"/>
      <c r="X34" s="29"/>
      <c r="Y34" s="29"/>
      <c r="Z34" s="29"/>
      <c r="AA34" s="29"/>
      <c r="AB34" s="29"/>
      <c r="AC34" s="29"/>
      <c r="AD34" s="29"/>
      <c r="AE34" s="29"/>
    </row>
    <row r="35" spans="1:31" s="2" customFormat="1" ht="14.45" customHeight="1" x14ac:dyDescent="0.2">
      <c r="A35" s="29"/>
      <c r="B35" s="30"/>
      <c r="C35" s="29"/>
      <c r="D35" s="100" t="s">
        <v>41</v>
      </c>
      <c r="E35" s="24" t="s">
        <v>42</v>
      </c>
      <c r="F35" s="101">
        <f>ROUND((SUM(BE121:BE135)),  2)</f>
        <v>0</v>
      </c>
      <c r="G35" s="29"/>
      <c r="H35" s="29"/>
      <c r="I35" s="102">
        <v>0.21</v>
      </c>
      <c r="J35" s="101">
        <f>ROUND(((SUM(BE121:BE135))*I35),  2)</f>
        <v>0</v>
      </c>
      <c r="K35" s="29"/>
      <c r="L35" s="39"/>
      <c r="S35" s="29"/>
      <c r="T35" s="29"/>
      <c r="U35" s="29"/>
      <c r="V35" s="29"/>
      <c r="W35" s="29"/>
      <c r="X35" s="29"/>
      <c r="Y35" s="29"/>
      <c r="Z35" s="29"/>
      <c r="AA35" s="29"/>
      <c r="AB35" s="29"/>
      <c r="AC35" s="29"/>
      <c r="AD35" s="29"/>
      <c r="AE35" s="29"/>
    </row>
    <row r="36" spans="1:31" s="2" customFormat="1" ht="14.45" customHeight="1" x14ac:dyDescent="0.2">
      <c r="A36" s="29"/>
      <c r="B36" s="30"/>
      <c r="C36" s="29"/>
      <c r="D36" s="29"/>
      <c r="E36" s="24" t="s">
        <v>43</v>
      </c>
      <c r="F36" s="101">
        <f>ROUND((SUM(BF121:BF135)),  2)</f>
        <v>0</v>
      </c>
      <c r="G36" s="29"/>
      <c r="H36" s="29"/>
      <c r="I36" s="102">
        <v>0.15</v>
      </c>
      <c r="J36" s="101">
        <f>ROUND(((SUM(BF121:BF135))*I36),  2)</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4" t="s">
        <v>44</v>
      </c>
      <c r="F37" s="101">
        <f>ROUND((SUM(BG121:BG135)),  2)</f>
        <v>0</v>
      </c>
      <c r="G37" s="29"/>
      <c r="H37" s="29"/>
      <c r="I37" s="102">
        <v>0.21</v>
      </c>
      <c r="J37" s="101">
        <f>0</f>
        <v>0</v>
      </c>
      <c r="K37" s="29"/>
      <c r="L37" s="39"/>
      <c r="S37" s="29"/>
      <c r="T37" s="29"/>
      <c r="U37" s="29"/>
      <c r="V37" s="29"/>
      <c r="W37" s="29"/>
      <c r="X37" s="29"/>
      <c r="Y37" s="29"/>
      <c r="Z37" s="29"/>
      <c r="AA37" s="29"/>
      <c r="AB37" s="29"/>
      <c r="AC37" s="29"/>
      <c r="AD37" s="29"/>
      <c r="AE37" s="29"/>
    </row>
    <row r="38" spans="1:31" s="2" customFormat="1" ht="14.45" hidden="1" customHeight="1" x14ac:dyDescent="0.2">
      <c r="A38" s="29"/>
      <c r="B38" s="30"/>
      <c r="C38" s="29"/>
      <c r="D38" s="29"/>
      <c r="E38" s="24" t="s">
        <v>45</v>
      </c>
      <c r="F38" s="101">
        <f>ROUND((SUM(BH121:BH135)),  2)</f>
        <v>0</v>
      </c>
      <c r="G38" s="29"/>
      <c r="H38" s="29"/>
      <c r="I38" s="102">
        <v>0.15</v>
      </c>
      <c r="J38" s="101">
        <f>0</f>
        <v>0</v>
      </c>
      <c r="K38" s="29"/>
      <c r="L38" s="39"/>
      <c r="S38" s="29"/>
      <c r="T38" s="29"/>
      <c r="U38" s="29"/>
      <c r="V38" s="29"/>
      <c r="W38" s="29"/>
      <c r="X38" s="29"/>
      <c r="Y38" s="29"/>
      <c r="Z38" s="29"/>
      <c r="AA38" s="29"/>
      <c r="AB38" s="29"/>
      <c r="AC38" s="29"/>
      <c r="AD38" s="29"/>
      <c r="AE38" s="29"/>
    </row>
    <row r="39" spans="1:31" s="2" customFormat="1" ht="14.45" hidden="1" customHeight="1" x14ac:dyDescent="0.2">
      <c r="A39" s="29"/>
      <c r="B39" s="30"/>
      <c r="C39" s="29"/>
      <c r="D39" s="29"/>
      <c r="E39" s="24" t="s">
        <v>46</v>
      </c>
      <c r="F39" s="101">
        <f>ROUND((SUM(BI121:BI135)),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6.9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35" customHeight="1" x14ac:dyDescent="0.2">
      <c r="A41" s="29"/>
      <c r="B41" s="30"/>
      <c r="C41" s="103"/>
      <c r="D41" s="104" t="s">
        <v>47</v>
      </c>
      <c r="E41" s="57"/>
      <c r="F41" s="57"/>
      <c r="G41" s="105" t="s">
        <v>48</v>
      </c>
      <c r="H41" s="106" t="s">
        <v>49</v>
      </c>
      <c r="I41" s="57"/>
      <c r="J41" s="107">
        <f>SUM(J32:J39)</f>
        <v>0</v>
      </c>
      <c r="K41" s="108"/>
      <c r="L41" s="39"/>
      <c r="S41" s="29"/>
      <c r="T41" s="29"/>
      <c r="U41" s="29"/>
      <c r="V41" s="29"/>
      <c r="W41" s="29"/>
      <c r="X41" s="29"/>
      <c r="Y41" s="29"/>
      <c r="Z41" s="29"/>
      <c r="AA41" s="29"/>
      <c r="AB41" s="29"/>
      <c r="AC41" s="29"/>
      <c r="AD41" s="29"/>
      <c r="AE41" s="29"/>
    </row>
    <row r="42" spans="1:31" s="2" customFormat="1" ht="14.45" customHeight="1" x14ac:dyDescent="0.2">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45" customHeight="1" x14ac:dyDescent="0.2">
      <c r="B43" s="17"/>
      <c r="L43" s="17"/>
    </row>
    <row r="44" spans="1:31" s="1" customFormat="1" ht="14.45" customHeight="1" x14ac:dyDescent="0.2">
      <c r="B44" s="17"/>
      <c r="L44" s="17"/>
    </row>
    <row r="45" spans="1:31" s="1" customFormat="1" ht="14.45" customHeight="1" x14ac:dyDescent="0.2">
      <c r="B45" s="17"/>
      <c r="L45" s="17"/>
    </row>
    <row r="46" spans="1:31" s="1" customFormat="1" ht="14.45" customHeight="1" x14ac:dyDescent="0.2">
      <c r="B46" s="17"/>
      <c r="L46" s="17"/>
    </row>
    <row r="47" spans="1:31" s="1" customFormat="1" ht="14.45" customHeight="1" x14ac:dyDescent="0.2">
      <c r="B47" s="17"/>
      <c r="L47" s="17"/>
    </row>
    <row r="48" spans="1:31" s="1" customFormat="1" ht="14.45" customHeight="1" x14ac:dyDescent="0.2">
      <c r="B48" s="17"/>
      <c r="L48" s="17"/>
    </row>
    <row r="49" spans="1:31" s="1" customFormat="1" ht="14.45" customHeight="1" x14ac:dyDescent="0.2">
      <c r="B49" s="17"/>
      <c r="L49" s="17"/>
    </row>
    <row r="50" spans="1:31" s="2" customFormat="1" ht="14.45" customHeight="1" x14ac:dyDescent="0.2">
      <c r="B50" s="39"/>
      <c r="D50" s="40" t="s">
        <v>50</v>
      </c>
      <c r="E50" s="41"/>
      <c r="F50" s="41"/>
      <c r="G50" s="40" t="s">
        <v>51</v>
      </c>
      <c r="H50" s="41"/>
      <c r="I50" s="41"/>
      <c r="J50" s="41"/>
      <c r="K50" s="41"/>
      <c r="L50" s="39"/>
    </row>
    <row r="51" spans="1:31" x14ac:dyDescent="0.2">
      <c r="B51" s="17"/>
      <c r="L51" s="17"/>
    </row>
    <row r="52" spans="1:31" x14ac:dyDescent="0.2">
      <c r="B52" s="17"/>
      <c r="L52" s="17"/>
    </row>
    <row r="53" spans="1:31" x14ac:dyDescent="0.2">
      <c r="B53" s="17"/>
      <c r="L53" s="17"/>
    </row>
    <row r="54" spans="1:31" x14ac:dyDescent="0.2">
      <c r="B54" s="17"/>
      <c r="L54" s="17"/>
    </row>
    <row r="55" spans="1:31" x14ac:dyDescent="0.2">
      <c r="B55" s="17"/>
      <c r="L55" s="17"/>
    </row>
    <row r="56" spans="1:31" x14ac:dyDescent="0.2">
      <c r="B56" s="17"/>
      <c r="L56" s="17"/>
    </row>
    <row r="57" spans="1:31" x14ac:dyDescent="0.2">
      <c r="B57" s="17"/>
      <c r="L57" s="17"/>
    </row>
    <row r="58" spans="1:31" x14ac:dyDescent="0.2">
      <c r="B58" s="17"/>
      <c r="L58" s="17"/>
    </row>
    <row r="59" spans="1:31" x14ac:dyDescent="0.2">
      <c r="B59" s="17"/>
      <c r="L59" s="17"/>
    </row>
    <row r="60" spans="1:31" x14ac:dyDescent="0.2">
      <c r="B60" s="17"/>
      <c r="L60" s="17"/>
    </row>
    <row r="61" spans="1:31" s="2" customFormat="1" ht="12.75" x14ac:dyDescent="0.2">
      <c r="A61" s="29"/>
      <c r="B61" s="30"/>
      <c r="C61" s="29"/>
      <c r="D61" s="42" t="s">
        <v>52</v>
      </c>
      <c r="E61" s="32"/>
      <c r="F61" s="109" t="s">
        <v>53</v>
      </c>
      <c r="G61" s="42" t="s">
        <v>52</v>
      </c>
      <c r="H61" s="32"/>
      <c r="I61" s="32"/>
      <c r="J61" s="110" t="s">
        <v>53</v>
      </c>
      <c r="K61" s="32"/>
      <c r="L61" s="39"/>
      <c r="S61" s="29"/>
      <c r="T61" s="29"/>
      <c r="U61" s="29"/>
      <c r="V61" s="29"/>
      <c r="W61" s="29"/>
      <c r="X61" s="29"/>
      <c r="Y61" s="29"/>
      <c r="Z61" s="29"/>
      <c r="AA61" s="29"/>
      <c r="AB61" s="29"/>
      <c r="AC61" s="29"/>
      <c r="AD61" s="29"/>
      <c r="AE61" s="29"/>
    </row>
    <row r="62" spans="1:31" x14ac:dyDescent="0.2">
      <c r="B62" s="17"/>
      <c r="L62" s="17"/>
    </row>
    <row r="63" spans="1:31" x14ac:dyDescent="0.2">
      <c r="B63" s="17"/>
      <c r="L63" s="17"/>
    </row>
    <row r="64" spans="1:31" x14ac:dyDescent="0.2">
      <c r="B64" s="17"/>
      <c r="L64" s="17"/>
    </row>
    <row r="65" spans="1:31" s="2" customFormat="1" ht="12.75" x14ac:dyDescent="0.2">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x14ac:dyDescent="0.2">
      <c r="B66" s="17"/>
      <c r="L66" s="17"/>
    </row>
    <row r="67" spans="1:31" x14ac:dyDescent="0.2">
      <c r="B67" s="17"/>
      <c r="L67" s="17"/>
    </row>
    <row r="68" spans="1:31" x14ac:dyDescent="0.2">
      <c r="B68" s="17"/>
      <c r="L68" s="17"/>
    </row>
    <row r="69" spans="1:31" x14ac:dyDescent="0.2">
      <c r="B69" s="17"/>
      <c r="L69" s="17"/>
    </row>
    <row r="70" spans="1:31" x14ac:dyDescent="0.2">
      <c r="B70" s="17"/>
      <c r="L70" s="17"/>
    </row>
    <row r="71" spans="1:31" x14ac:dyDescent="0.2">
      <c r="B71" s="17"/>
      <c r="L71" s="17"/>
    </row>
    <row r="72" spans="1:31" x14ac:dyDescent="0.2">
      <c r="B72" s="17"/>
      <c r="L72" s="17"/>
    </row>
    <row r="73" spans="1:31" x14ac:dyDescent="0.2">
      <c r="B73" s="17"/>
      <c r="L73" s="17"/>
    </row>
    <row r="74" spans="1:31" x14ac:dyDescent="0.2">
      <c r="B74" s="17"/>
      <c r="L74" s="17"/>
    </row>
    <row r="75" spans="1:31" x14ac:dyDescent="0.2">
      <c r="B75" s="17"/>
      <c r="L75" s="17"/>
    </row>
    <row r="76" spans="1:31" s="2" customFormat="1" ht="12.75" x14ac:dyDescent="0.2">
      <c r="A76" s="29"/>
      <c r="B76" s="30"/>
      <c r="C76" s="29"/>
      <c r="D76" s="42" t="s">
        <v>52</v>
      </c>
      <c r="E76" s="32"/>
      <c r="F76" s="109" t="s">
        <v>53</v>
      </c>
      <c r="G76" s="42" t="s">
        <v>52</v>
      </c>
      <c r="H76" s="32"/>
      <c r="I76" s="32"/>
      <c r="J76" s="110" t="s">
        <v>53</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4.95" customHeight="1" x14ac:dyDescent="0.2">
      <c r="A82" s="29"/>
      <c r="B82" s="30"/>
      <c r="C82" s="18" t="s">
        <v>102</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x14ac:dyDescent="0.2">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6.5" customHeight="1" x14ac:dyDescent="0.2">
      <c r="A85" s="29"/>
      <c r="B85" s="30"/>
      <c r="C85" s="29"/>
      <c r="D85" s="29"/>
      <c r="E85" s="219" t="str">
        <f>E7</f>
        <v>Oprava výhybek na odb. Brno-Židenice - výyhbka č. 6a/b</v>
      </c>
      <c r="F85" s="220"/>
      <c r="G85" s="220"/>
      <c r="H85" s="220"/>
      <c r="I85" s="29"/>
      <c r="J85" s="29"/>
      <c r="K85" s="29"/>
      <c r="L85" s="39"/>
      <c r="S85" s="29"/>
      <c r="T85" s="29"/>
      <c r="U85" s="29"/>
      <c r="V85" s="29"/>
      <c r="W85" s="29"/>
      <c r="X85" s="29"/>
      <c r="Y85" s="29"/>
      <c r="Z85" s="29"/>
      <c r="AA85" s="29"/>
      <c r="AB85" s="29"/>
      <c r="AC85" s="29"/>
      <c r="AD85" s="29"/>
      <c r="AE85" s="29"/>
    </row>
    <row r="86" spans="1:31" s="1" customFormat="1" ht="12" customHeight="1" x14ac:dyDescent="0.2">
      <c r="B86" s="17"/>
      <c r="C86" s="24" t="s">
        <v>100</v>
      </c>
      <c r="L86" s="17"/>
    </row>
    <row r="87" spans="1:31" s="2" customFormat="1" ht="16.5" customHeight="1" x14ac:dyDescent="0.2">
      <c r="A87" s="29"/>
      <c r="B87" s="30"/>
      <c r="C87" s="29"/>
      <c r="D87" s="29"/>
      <c r="E87" s="219" t="s">
        <v>462</v>
      </c>
      <c r="F87" s="218"/>
      <c r="G87" s="218"/>
      <c r="H87" s="218"/>
      <c r="I87" s="29"/>
      <c r="J87" s="29"/>
      <c r="K87" s="29"/>
      <c r="L87" s="39"/>
      <c r="S87" s="29"/>
      <c r="T87" s="29"/>
      <c r="U87" s="29"/>
      <c r="V87" s="29"/>
      <c r="W87" s="29"/>
      <c r="X87" s="29"/>
      <c r="Y87" s="29"/>
      <c r="Z87" s="29"/>
      <c r="AA87" s="29"/>
      <c r="AB87" s="29"/>
      <c r="AC87" s="29"/>
      <c r="AD87" s="29"/>
      <c r="AE87" s="29"/>
    </row>
    <row r="88" spans="1:31" s="2" customFormat="1" ht="12" customHeight="1" x14ac:dyDescent="0.2">
      <c r="A88" s="29"/>
      <c r="B88" s="30"/>
      <c r="C88" s="24" t="s">
        <v>463</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6.5" customHeight="1" x14ac:dyDescent="0.2">
      <c r="A89" s="29"/>
      <c r="B89" s="30"/>
      <c r="C89" s="29"/>
      <c r="D89" s="29"/>
      <c r="E89" s="209" t="str">
        <f>E11</f>
        <v>01.2.1 - Práce</v>
      </c>
      <c r="F89" s="218"/>
      <c r="G89" s="218"/>
      <c r="H89" s="218"/>
      <c r="I89" s="29"/>
      <c r="J89" s="29"/>
      <c r="K89" s="29"/>
      <c r="L89" s="39"/>
      <c r="S89" s="29"/>
      <c r="T89" s="29"/>
      <c r="U89" s="29"/>
      <c r="V89" s="29"/>
      <c r="W89" s="29"/>
      <c r="X89" s="29"/>
      <c r="Y89" s="29"/>
      <c r="Z89" s="29"/>
      <c r="AA89" s="29"/>
      <c r="AB89" s="29"/>
      <c r="AC89" s="29"/>
      <c r="AD89" s="29"/>
      <c r="AE89" s="29"/>
    </row>
    <row r="90" spans="1:31"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x14ac:dyDescent="0.2">
      <c r="A91" s="29"/>
      <c r="B91" s="30"/>
      <c r="C91" s="24" t="s">
        <v>20</v>
      </c>
      <c r="D91" s="29"/>
      <c r="E91" s="29"/>
      <c r="F91" s="22" t="str">
        <f>F14</f>
        <v>Brno</v>
      </c>
      <c r="G91" s="29"/>
      <c r="H91" s="29"/>
      <c r="I91" s="24" t="s">
        <v>22</v>
      </c>
      <c r="J91" s="52" t="str">
        <f>IF(J14="","",J14)</f>
        <v>21. 3. 2022</v>
      </c>
      <c r="K91" s="29"/>
      <c r="L91" s="39"/>
      <c r="S91" s="29"/>
      <c r="T91" s="29"/>
      <c r="U91" s="29"/>
      <c r="V91" s="29"/>
      <c r="W91" s="29"/>
      <c r="X91" s="29"/>
      <c r="Y91" s="29"/>
      <c r="Z91" s="29"/>
      <c r="AA91" s="29"/>
      <c r="AB91" s="29"/>
      <c r="AC91" s="29"/>
      <c r="AD91" s="29"/>
      <c r="AE91" s="29"/>
    </row>
    <row r="92" spans="1:31" s="2" customFormat="1" ht="6.95" customHeight="1" x14ac:dyDescent="0.2">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15.2" customHeight="1" x14ac:dyDescent="0.2">
      <c r="A93" s="29"/>
      <c r="B93" s="30"/>
      <c r="C93" s="24" t="s">
        <v>24</v>
      </c>
      <c r="D93" s="29"/>
      <c r="E93" s="29"/>
      <c r="F93" s="22" t="str">
        <f>E17</f>
        <v>Správa železnic, s.o.</v>
      </c>
      <c r="G93" s="29"/>
      <c r="H93" s="29"/>
      <c r="I93" s="24" t="s">
        <v>32</v>
      </c>
      <c r="J93" s="27" t="str">
        <f>E23</f>
        <v xml:space="preserve"> </v>
      </c>
      <c r="K93" s="29"/>
      <c r="L93" s="39"/>
      <c r="S93" s="29"/>
      <c r="T93" s="29"/>
      <c r="U93" s="29"/>
      <c r="V93" s="29"/>
      <c r="W93" s="29"/>
      <c r="X93" s="29"/>
      <c r="Y93" s="29"/>
      <c r="Z93" s="29"/>
      <c r="AA93" s="29"/>
      <c r="AB93" s="29"/>
      <c r="AC93" s="29"/>
      <c r="AD93" s="29"/>
      <c r="AE93" s="29"/>
    </row>
    <row r="94" spans="1:31" s="2" customFormat="1" ht="15.2" customHeight="1" x14ac:dyDescent="0.2">
      <c r="A94" s="29"/>
      <c r="B94" s="30"/>
      <c r="C94" s="24" t="s">
        <v>30</v>
      </c>
      <c r="D94" s="29"/>
      <c r="E94" s="29"/>
      <c r="F94" s="22" t="str">
        <f>IF(E20="","",E20)</f>
        <v>Vyplň údaj</v>
      </c>
      <c r="G94" s="29"/>
      <c r="H94" s="29"/>
      <c r="I94" s="24" t="s">
        <v>35</v>
      </c>
      <c r="J94" s="27" t="str">
        <f>E26</f>
        <v xml:space="preserve"> </v>
      </c>
      <c r="K94" s="29"/>
      <c r="L94" s="39"/>
      <c r="S94" s="29"/>
      <c r="T94" s="29"/>
      <c r="U94" s="29"/>
      <c r="V94" s="29"/>
      <c r="W94" s="29"/>
      <c r="X94" s="29"/>
      <c r="Y94" s="29"/>
      <c r="Z94" s="29"/>
      <c r="AA94" s="29"/>
      <c r="AB94" s="29"/>
      <c r="AC94" s="29"/>
      <c r="AD94" s="29"/>
      <c r="AE94" s="29"/>
    </row>
    <row r="95" spans="1:31"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x14ac:dyDescent="0.2">
      <c r="A96" s="29"/>
      <c r="B96" s="30"/>
      <c r="C96" s="111" t="s">
        <v>103</v>
      </c>
      <c r="D96" s="103"/>
      <c r="E96" s="103"/>
      <c r="F96" s="103"/>
      <c r="G96" s="103"/>
      <c r="H96" s="103"/>
      <c r="I96" s="103"/>
      <c r="J96" s="112" t="s">
        <v>104</v>
      </c>
      <c r="K96" s="103"/>
      <c r="L96" s="39"/>
      <c r="S96" s="29"/>
      <c r="T96" s="29"/>
      <c r="U96" s="29"/>
      <c r="V96" s="29"/>
      <c r="W96" s="29"/>
      <c r="X96" s="29"/>
      <c r="Y96" s="29"/>
      <c r="Z96" s="29"/>
      <c r="AA96" s="29"/>
      <c r="AB96" s="29"/>
      <c r="AC96" s="29"/>
      <c r="AD96" s="29"/>
      <c r="AE96" s="29"/>
    </row>
    <row r="97" spans="1:47" s="2" customFormat="1" ht="10.35" customHeight="1" x14ac:dyDescent="0.2">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9" customHeight="1" x14ac:dyDescent="0.2">
      <c r="A98" s="29"/>
      <c r="B98" s="30"/>
      <c r="C98" s="113" t="s">
        <v>105</v>
      </c>
      <c r="D98" s="29"/>
      <c r="E98" s="29"/>
      <c r="F98" s="29"/>
      <c r="G98" s="29"/>
      <c r="H98" s="29"/>
      <c r="I98" s="29"/>
      <c r="J98" s="68">
        <f>J121</f>
        <v>0</v>
      </c>
      <c r="K98" s="29"/>
      <c r="L98" s="39"/>
      <c r="S98" s="29"/>
      <c r="T98" s="29"/>
      <c r="U98" s="29"/>
      <c r="V98" s="29"/>
      <c r="W98" s="29"/>
      <c r="X98" s="29"/>
      <c r="Y98" s="29"/>
      <c r="Z98" s="29"/>
      <c r="AA98" s="29"/>
      <c r="AB98" s="29"/>
      <c r="AC98" s="29"/>
      <c r="AD98" s="29"/>
      <c r="AE98" s="29"/>
      <c r="AU98" s="14" t="s">
        <v>106</v>
      </c>
    </row>
    <row r="99" spans="1:47" s="9" customFormat="1" ht="24.95" customHeight="1" x14ac:dyDescent="0.2">
      <c r="B99" s="114"/>
      <c r="D99" s="115" t="s">
        <v>109</v>
      </c>
      <c r="E99" s="116"/>
      <c r="F99" s="116"/>
      <c r="G99" s="116"/>
      <c r="H99" s="116"/>
      <c r="I99" s="116"/>
      <c r="J99" s="117">
        <f>J122</f>
        <v>0</v>
      </c>
      <c r="L99" s="114"/>
    </row>
    <row r="100" spans="1:47" s="2" customFormat="1" ht="21.75" customHeight="1" x14ac:dyDescent="0.2">
      <c r="A100" s="29"/>
      <c r="B100" s="30"/>
      <c r="C100" s="29"/>
      <c r="D100" s="29"/>
      <c r="E100" s="29"/>
      <c r="F100" s="29"/>
      <c r="G100" s="29"/>
      <c r="H100" s="29"/>
      <c r="I100" s="29"/>
      <c r="J100" s="29"/>
      <c r="K100" s="29"/>
      <c r="L100" s="39"/>
      <c r="S100" s="29"/>
      <c r="T100" s="29"/>
      <c r="U100" s="29"/>
      <c r="V100" s="29"/>
      <c r="W100" s="29"/>
      <c r="X100" s="29"/>
      <c r="Y100" s="29"/>
      <c r="Z100" s="29"/>
      <c r="AA100" s="29"/>
      <c r="AB100" s="29"/>
      <c r="AC100" s="29"/>
      <c r="AD100" s="29"/>
      <c r="AE100" s="29"/>
    </row>
    <row r="101" spans="1:47" s="2" customFormat="1" ht="6.95" customHeight="1" x14ac:dyDescent="0.2">
      <c r="A101" s="29"/>
      <c r="B101" s="44"/>
      <c r="C101" s="45"/>
      <c r="D101" s="45"/>
      <c r="E101" s="45"/>
      <c r="F101" s="45"/>
      <c r="G101" s="45"/>
      <c r="H101" s="45"/>
      <c r="I101" s="45"/>
      <c r="J101" s="45"/>
      <c r="K101" s="45"/>
      <c r="L101" s="39"/>
      <c r="S101" s="29"/>
      <c r="T101" s="29"/>
      <c r="U101" s="29"/>
      <c r="V101" s="29"/>
      <c r="W101" s="29"/>
      <c r="X101" s="29"/>
      <c r="Y101" s="29"/>
      <c r="Z101" s="29"/>
      <c r="AA101" s="29"/>
      <c r="AB101" s="29"/>
      <c r="AC101" s="29"/>
      <c r="AD101" s="29"/>
      <c r="AE101" s="29"/>
    </row>
    <row r="105" spans="1:47" s="2" customFormat="1" ht="6.95" customHeight="1" x14ac:dyDescent="0.2">
      <c r="A105" s="29"/>
      <c r="B105" s="46"/>
      <c r="C105" s="47"/>
      <c r="D105" s="47"/>
      <c r="E105" s="47"/>
      <c r="F105" s="47"/>
      <c r="G105" s="47"/>
      <c r="H105" s="47"/>
      <c r="I105" s="47"/>
      <c r="J105" s="47"/>
      <c r="K105" s="47"/>
      <c r="L105" s="39"/>
      <c r="S105" s="29"/>
      <c r="T105" s="29"/>
      <c r="U105" s="29"/>
      <c r="V105" s="29"/>
      <c r="W105" s="29"/>
      <c r="X105" s="29"/>
      <c r="Y105" s="29"/>
      <c r="Z105" s="29"/>
      <c r="AA105" s="29"/>
      <c r="AB105" s="29"/>
      <c r="AC105" s="29"/>
      <c r="AD105" s="29"/>
      <c r="AE105" s="29"/>
    </row>
    <row r="106" spans="1:47" s="2" customFormat="1" ht="24.95" customHeight="1" x14ac:dyDescent="0.2">
      <c r="A106" s="29"/>
      <c r="B106" s="30"/>
      <c r="C106" s="18" t="s">
        <v>111</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47" s="2" customFormat="1" ht="6.95" customHeight="1" x14ac:dyDescent="0.2">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47" s="2" customFormat="1" ht="12" customHeight="1" x14ac:dyDescent="0.2">
      <c r="A108" s="29"/>
      <c r="B108" s="30"/>
      <c r="C108" s="24" t="s">
        <v>16</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47" s="2" customFormat="1" ht="16.5" customHeight="1" x14ac:dyDescent="0.2">
      <c r="A109" s="29"/>
      <c r="B109" s="30"/>
      <c r="C109" s="29"/>
      <c r="D109" s="29"/>
      <c r="E109" s="219" t="str">
        <f>E7</f>
        <v>Oprava výhybek na odb. Brno-Židenice - výyhbka č. 6a/b</v>
      </c>
      <c r="F109" s="220"/>
      <c r="G109" s="220"/>
      <c r="H109" s="220"/>
      <c r="I109" s="29"/>
      <c r="J109" s="29"/>
      <c r="K109" s="29"/>
      <c r="L109" s="39"/>
      <c r="S109" s="29"/>
      <c r="T109" s="29"/>
      <c r="U109" s="29"/>
      <c r="V109" s="29"/>
      <c r="W109" s="29"/>
      <c r="X109" s="29"/>
      <c r="Y109" s="29"/>
      <c r="Z109" s="29"/>
      <c r="AA109" s="29"/>
      <c r="AB109" s="29"/>
      <c r="AC109" s="29"/>
      <c r="AD109" s="29"/>
      <c r="AE109" s="29"/>
    </row>
    <row r="110" spans="1:47" s="1" customFormat="1" ht="12" customHeight="1" x14ac:dyDescent="0.2">
      <c r="B110" s="17"/>
      <c r="C110" s="24" t="s">
        <v>100</v>
      </c>
      <c r="L110" s="17"/>
    </row>
    <row r="111" spans="1:47" s="2" customFormat="1" ht="16.5" customHeight="1" x14ac:dyDescent="0.2">
      <c r="A111" s="29"/>
      <c r="B111" s="30"/>
      <c r="C111" s="29"/>
      <c r="D111" s="29"/>
      <c r="E111" s="219" t="s">
        <v>462</v>
      </c>
      <c r="F111" s="218"/>
      <c r="G111" s="218"/>
      <c r="H111" s="218"/>
      <c r="I111" s="29"/>
      <c r="J111" s="29"/>
      <c r="K111" s="29"/>
      <c r="L111" s="39"/>
      <c r="S111" s="29"/>
      <c r="T111" s="29"/>
      <c r="U111" s="29"/>
      <c r="V111" s="29"/>
      <c r="W111" s="29"/>
      <c r="X111" s="29"/>
      <c r="Y111" s="29"/>
      <c r="Z111" s="29"/>
      <c r="AA111" s="29"/>
      <c r="AB111" s="29"/>
      <c r="AC111" s="29"/>
      <c r="AD111" s="29"/>
      <c r="AE111" s="29"/>
    </row>
    <row r="112" spans="1:47" s="2" customFormat="1" ht="12" customHeight="1" x14ac:dyDescent="0.2">
      <c r="A112" s="29"/>
      <c r="B112" s="30"/>
      <c r="C112" s="24" t="s">
        <v>463</v>
      </c>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6.5" customHeight="1" x14ac:dyDescent="0.2">
      <c r="A113" s="29"/>
      <c r="B113" s="30"/>
      <c r="C113" s="29"/>
      <c r="D113" s="29"/>
      <c r="E113" s="209" t="str">
        <f>E11</f>
        <v>01.2.1 - Práce</v>
      </c>
      <c r="F113" s="218"/>
      <c r="G113" s="218"/>
      <c r="H113" s="218"/>
      <c r="I113" s="29"/>
      <c r="J113" s="29"/>
      <c r="K113" s="29"/>
      <c r="L113" s="39"/>
      <c r="S113" s="29"/>
      <c r="T113" s="29"/>
      <c r="U113" s="29"/>
      <c r="V113" s="29"/>
      <c r="W113" s="29"/>
      <c r="X113" s="29"/>
      <c r="Y113" s="29"/>
      <c r="Z113" s="29"/>
      <c r="AA113" s="29"/>
      <c r="AB113" s="29"/>
      <c r="AC113" s="29"/>
      <c r="AD113" s="29"/>
      <c r="AE113" s="29"/>
    </row>
    <row r="114" spans="1:65" s="2" customFormat="1" ht="6.95" customHeight="1" x14ac:dyDescent="0.2">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12" customHeight="1" x14ac:dyDescent="0.2">
      <c r="A115" s="29"/>
      <c r="B115" s="30"/>
      <c r="C115" s="24" t="s">
        <v>20</v>
      </c>
      <c r="D115" s="29"/>
      <c r="E115" s="29"/>
      <c r="F115" s="22" t="str">
        <f>F14</f>
        <v>Brno</v>
      </c>
      <c r="G115" s="29"/>
      <c r="H115" s="29"/>
      <c r="I115" s="24" t="s">
        <v>22</v>
      </c>
      <c r="J115" s="52" t="str">
        <f>IF(J14="","",J14)</f>
        <v>21. 3. 2022</v>
      </c>
      <c r="K115" s="29"/>
      <c r="L115" s="39"/>
      <c r="S115" s="29"/>
      <c r="T115" s="29"/>
      <c r="U115" s="29"/>
      <c r="V115" s="29"/>
      <c r="W115" s="29"/>
      <c r="X115" s="29"/>
      <c r="Y115" s="29"/>
      <c r="Z115" s="29"/>
      <c r="AA115" s="29"/>
      <c r="AB115" s="29"/>
      <c r="AC115" s="29"/>
      <c r="AD115" s="29"/>
      <c r="AE115" s="29"/>
    </row>
    <row r="116" spans="1:65" s="2" customFormat="1" ht="6.95" customHeight="1" x14ac:dyDescent="0.2">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2" customFormat="1" ht="15.2" customHeight="1" x14ac:dyDescent="0.2">
      <c r="A117" s="29"/>
      <c r="B117" s="30"/>
      <c r="C117" s="24" t="s">
        <v>24</v>
      </c>
      <c r="D117" s="29"/>
      <c r="E117" s="29"/>
      <c r="F117" s="22" t="str">
        <f>E17</f>
        <v>Správa železnic, s.o.</v>
      </c>
      <c r="G117" s="29"/>
      <c r="H117" s="29"/>
      <c r="I117" s="24" t="s">
        <v>32</v>
      </c>
      <c r="J117" s="27" t="str">
        <f>E23</f>
        <v xml:space="preserve"> </v>
      </c>
      <c r="K117" s="29"/>
      <c r="L117" s="39"/>
      <c r="S117" s="29"/>
      <c r="T117" s="29"/>
      <c r="U117" s="29"/>
      <c r="V117" s="29"/>
      <c r="W117" s="29"/>
      <c r="X117" s="29"/>
      <c r="Y117" s="29"/>
      <c r="Z117" s="29"/>
      <c r="AA117" s="29"/>
      <c r="AB117" s="29"/>
      <c r="AC117" s="29"/>
      <c r="AD117" s="29"/>
      <c r="AE117" s="29"/>
    </row>
    <row r="118" spans="1:65" s="2" customFormat="1" ht="15.2" customHeight="1" x14ac:dyDescent="0.2">
      <c r="A118" s="29"/>
      <c r="B118" s="30"/>
      <c r="C118" s="24" t="s">
        <v>30</v>
      </c>
      <c r="D118" s="29"/>
      <c r="E118" s="29"/>
      <c r="F118" s="22" t="str">
        <f>IF(E20="","",E20)</f>
        <v>Vyplň údaj</v>
      </c>
      <c r="G118" s="29"/>
      <c r="H118" s="29"/>
      <c r="I118" s="24" t="s">
        <v>35</v>
      </c>
      <c r="J118" s="27" t="str">
        <f>E26</f>
        <v xml:space="preserve"> </v>
      </c>
      <c r="K118" s="29"/>
      <c r="L118" s="39"/>
      <c r="S118" s="29"/>
      <c r="T118" s="29"/>
      <c r="U118" s="29"/>
      <c r="V118" s="29"/>
      <c r="W118" s="29"/>
      <c r="X118" s="29"/>
      <c r="Y118" s="29"/>
      <c r="Z118" s="29"/>
      <c r="AA118" s="29"/>
      <c r="AB118" s="29"/>
      <c r="AC118" s="29"/>
      <c r="AD118" s="29"/>
      <c r="AE118" s="29"/>
    </row>
    <row r="119" spans="1:65" s="2" customFormat="1" ht="10.35" customHeight="1" x14ac:dyDescent="0.2">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65" s="11" customFormat="1" ht="29.25" customHeight="1" x14ac:dyDescent="0.2">
      <c r="A120" s="122"/>
      <c r="B120" s="123"/>
      <c r="C120" s="124" t="s">
        <v>112</v>
      </c>
      <c r="D120" s="125" t="s">
        <v>62</v>
      </c>
      <c r="E120" s="125" t="s">
        <v>58</v>
      </c>
      <c r="F120" s="125" t="s">
        <v>59</v>
      </c>
      <c r="G120" s="125" t="s">
        <v>113</v>
      </c>
      <c r="H120" s="125" t="s">
        <v>114</v>
      </c>
      <c r="I120" s="125" t="s">
        <v>115</v>
      </c>
      <c r="J120" s="125" t="s">
        <v>104</v>
      </c>
      <c r="K120" s="126" t="s">
        <v>116</v>
      </c>
      <c r="L120" s="127"/>
      <c r="M120" s="59" t="s">
        <v>1</v>
      </c>
      <c r="N120" s="60" t="s">
        <v>41</v>
      </c>
      <c r="O120" s="60" t="s">
        <v>117</v>
      </c>
      <c r="P120" s="60" t="s">
        <v>118</v>
      </c>
      <c r="Q120" s="60" t="s">
        <v>119</v>
      </c>
      <c r="R120" s="60" t="s">
        <v>120</v>
      </c>
      <c r="S120" s="60" t="s">
        <v>121</v>
      </c>
      <c r="T120" s="61" t="s">
        <v>122</v>
      </c>
      <c r="U120" s="122"/>
      <c r="V120" s="122"/>
      <c r="W120" s="122"/>
      <c r="X120" s="122"/>
      <c r="Y120" s="122"/>
      <c r="Z120" s="122"/>
      <c r="AA120" s="122"/>
      <c r="AB120" s="122"/>
      <c r="AC120" s="122"/>
      <c r="AD120" s="122"/>
      <c r="AE120" s="122"/>
    </row>
    <row r="121" spans="1:65" s="2" customFormat="1" ht="22.9" customHeight="1" x14ac:dyDescent="0.25">
      <c r="A121" s="29"/>
      <c r="B121" s="30"/>
      <c r="C121" s="66" t="s">
        <v>123</v>
      </c>
      <c r="D121" s="29"/>
      <c r="E121" s="29"/>
      <c r="F121" s="29"/>
      <c r="G121" s="29"/>
      <c r="H121" s="29"/>
      <c r="I121" s="29"/>
      <c r="J121" s="128">
        <f>BK121</f>
        <v>0</v>
      </c>
      <c r="K121" s="29"/>
      <c r="L121" s="30"/>
      <c r="M121" s="62"/>
      <c r="N121" s="53"/>
      <c r="O121" s="63"/>
      <c r="P121" s="129">
        <f>P122</f>
        <v>0</v>
      </c>
      <c r="Q121" s="63"/>
      <c r="R121" s="129">
        <f>R122</f>
        <v>0</v>
      </c>
      <c r="S121" s="63"/>
      <c r="T121" s="130">
        <f>T122</f>
        <v>0</v>
      </c>
      <c r="U121" s="29"/>
      <c r="V121" s="29"/>
      <c r="W121" s="29"/>
      <c r="X121" s="29"/>
      <c r="Y121" s="29"/>
      <c r="Z121" s="29"/>
      <c r="AA121" s="29"/>
      <c r="AB121" s="29"/>
      <c r="AC121" s="29"/>
      <c r="AD121" s="29"/>
      <c r="AE121" s="29"/>
      <c r="AT121" s="14" t="s">
        <v>76</v>
      </c>
      <c r="AU121" s="14" t="s">
        <v>106</v>
      </c>
      <c r="BK121" s="131">
        <f>BK122</f>
        <v>0</v>
      </c>
    </row>
    <row r="122" spans="1:65" s="12" customFormat="1" ht="25.9" customHeight="1" x14ac:dyDescent="0.2">
      <c r="B122" s="132"/>
      <c r="D122" s="133" t="s">
        <v>76</v>
      </c>
      <c r="E122" s="134" t="s">
        <v>353</v>
      </c>
      <c r="F122" s="134" t="s">
        <v>354</v>
      </c>
      <c r="I122" s="135"/>
      <c r="J122" s="136">
        <f>BK122</f>
        <v>0</v>
      </c>
      <c r="L122" s="132"/>
      <c r="M122" s="137"/>
      <c r="N122" s="138"/>
      <c r="O122" s="138"/>
      <c r="P122" s="139">
        <f>SUM(P123:P135)</f>
        <v>0</v>
      </c>
      <c r="Q122" s="138"/>
      <c r="R122" s="139">
        <f>SUM(R123:R135)</f>
        <v>0</v>
      </c>
      <c r="S122" s="138"/>
      <c r="T122" s="140">
        <f>SUM(T123:T135)</f>
        <v>0</v>
      </c>
      <c r="AR122" s="133" t="s">
        <v>134</v>
      </c>
      <c r="AT122" s="141" t="s">
        <v>76</v>
      </c>
      <c r="AU122" s="141" t="s">
        <v>77</v>
      </c>
      <c r="AY122" s="133" t="s">
        <v>126</v>
      </c>
      <c r="BK122" s="142">
        <f>SUM(BK123:BK135)</f>
        <v>0</v>
      </c>
    </row>
    <row r="123" spans="1:65" s="2" customFormat="1" ht="37.9" customHeight="1" x14ac:dyDescent="0.2">
      <c r="A123" s="29"/>
      <c r="B123" s="145"/>
      <c r="C123" s="146" t="s">
        <v>85</v>
      </c>
      <c r="D123" s="146" t="s">
        <v>129</v>
      </c>
      <c r="E123" s="147" t="s">
        <v>465</v>
      </c>
      <c r="F123" s="148" t="s">
        <v>466</v>
      </c>
      <c r="G123" s="149" t="s">
        <v>132</v>
      </c>
      <c r="H123" s="150">
        <v>2</v>
      </c>
      <c r="I123" s="151"/>
      <c r="J123" s="152">
        <f t="shared" ref="J123:J135" si="0">ROUND(I123*H123,2)</f>
        <v>0</v>
      </c>
      <c r="K123" s="148" t="s">
        <v>133</v>
      </c>
      <c r="L123" s="30"/>
      <c r="M123" s="153" t="s">
        <v>1</v>
      </c>
      <c r="N123" s="154" t="s">
        <v>42</v>
      </c>
      <c r="O123" s="55"/>
      <c r="P123" s="155">
        <f t="shared" ref="P123:P135" si="1">O123*H123</f>
        <v>0</v>
      </c>
      <c r="Q123" s="155">
        <v>0</v>
      </c>
      <c r="R123" s="155">
        <f t="shared" ref="R123:R135" si="2">Q123*H123</f>
        <v>0</v>
      </c>
      <c r="S123" s="155">
        <v>0</v>
      </c>
      <c r="T123" s="156">
        <f t="shared" ref="T123:T135" si="3">S123*H123</f>
        <v>0</v>
      </c>
      <c r="U123" s="29"/>
      <c r="V123" s="29"/>
      <c r="W123" s="29"/>
      <c r="X123" s="29"/>
      <c r="Y123" s="29"/>
      <c r="Z123" s="29"/>
      <c r="AA123" s="29"/>
      <c r="AB123" s="29"/>
      <c r="AC123" s="29"/>
      <c r="AD123" s="29"/>
      <c r="AE123" s="29"/>
      <c r="AR123" s="157" t="s">
        <v>85</v>
      </c>
      <c r="AT123" s="157" t="s">
        <v>129</v>
      </c>
      <c r="AU123" s="157" t="s">
        <v>85</v>
      </c>
      <c r="AY123" s="14" t="s">
        <v>126</v>
      </c>
      <c r="BE123" s="158">
        <f t="shared" ref="BE123:BE135" si="4">IF(N123="základní",J123,0)</f>
        <v>0</v>
      </c>
      <c r="BF123" s="158">
        <f t="shared" ref="BF123:BF135" si="5">IF(N123="snížená",J123,0)</f>
        <v>0</v>
      </c>
      <c r="BG123" s="158">
        <f t="shared" ref="BG123:BG135" si="6">IF(N123="zákl. přenesená",J123,0)</f>
        <v>0</v>
      </c>
      <c r="BH123" s="158">
        <f t="shared" ref="BH123:BH135" si="7">IF(N123="sníž. přenesená",J123,0)</f>
        <v>0</v>
      </c>
      <c r="BI123" s="158">
        <f t="shared" ref="BI123:BI135" si="8">IF(N123="nulová",J123,0)</f>
        <v>0</v>
      </c>
      <c r="BJ123" s="14" t="s">
        <v>85</v>
      </c>
      <c r="BK123" s="158">
        <f t="shared" ref="BK123:BK135" si="9">ROUND(I123*H123,2)</f>
        <v>0</v>
      </c>
      <c r="BL123" s="14" t="s">
        <v>85</v>
      </c>
      <c r="BM123" s="157" t="s">
        <v>467</v>
      </c>
    </row>
    <row r="124" spans="1:65" s="2" customFormat="1" ht="78" customHeight="1" x14ac:dyDescent="0.2">
      <c r="A124" s="29"/>
      <c r="B124" s="145"/>
      <c r="C124" s="146" t="s">
        <v>87</v>
      </c>
      <c r="D124" s="146" t="s">
        <v>129</v>
      </c>
      <c r="E124" s="147" t="s">
        <v>468</v>
      </c>
      <c r="F124" s="148" t="s">
        <v>469</v>
      </c>
      <c r="G124" s="149" t="s">
        <v>132</v>
      </c>
      <c r="H124" s="150">
        <v>2</v>
      </c>
      <c r="I124" s="151"/>
      <c r="J124" s="152">
        <f t="shared" si="0"/>
        <v>0</v>
      </c>
      <c r="K124" s="148" t="s">
        <v>133</v>
      </c>
      <c r="L124" s="30"/>
      <c r="M124" s="153" t="s">
        <v>1</v>
      </c>
      <c r="N124" s="154" t="s">
        <v>42</v>
      </c>
      <c r="O124" s="55"/>
      <c r="P124" s="155">
        <f t="shared" si="1"/>
        <v>0</v>
      </c>
      <c r="Q124" s="155">
        <v>0</v>
      </c>
      <c r="R124" s="155">
        <f t="shared" si="2"/>
        <v>0</v>
      </c>
      <c r="S124" s="155">
        <v>0</v>
      </c>
      <c r="T124" s="156">
        <f t="shared" si="3"/>
        <v>0</v>
      </c>
      <c r="U124" s="29"/>
      <c r="V124" s="29"/>
      <c r="W124" s="29"/>
      <c r="X124" s="29"/>
      <c r="Y124" s="29"/>
      <c r="Z124" s="29"/>
      <c r="AA124" s="29"/>
      <c r="AB124" s="29"/>
      <c r="AC124" s="29"/>
      <c r="AD124" s="29"/>
      <c r="AE124" s="29"/>
      <c r="AR124" s="157" t="s">
        <v>85</v>
      </c>
      <c r="AT124" s="157" t="s">
        <v>129</v>
      </c>
      <c r="AU124" s="157" t="s">
        <v>85</v>
      </c>
      <c r="AY124" s="14" t="s">
        <v>126</v>
      </c>
      <c r="BE124" s="158">
        <f t="shared" si="4"/>
        <v>0</v>
      </c>
      <c r="BF124" s="158">
        <f t="shared" si="5"/>
        <v>0</v>
      </c>
      <c r="BG124" s="158">
        <f t="shared" si="6"/>
        <v>0</v>
      </c>
      <c r="BH124" s="158">
        <f t="shared" si="7"/>
        <v>0</v>
      </c>
      <c r="BI124" s="158">
        <f t="shared" si="8"/>
        <v>0</v>
      </c>
      <c r="BJ124" s="14" t="s">
        <v>85</v>
      </c>
      <c r="BK124" s="158">
        <f t="shared" si="9"/>
        <v>0</v>
      </c>
      <c r="BL124" s="14" t="s">
        <v>85</v>
      </c>
      <c r="BM124" s="157" t="s">
        <v>470</v>
      </c>
    </row>
    <row r="125" spans="1:65" s="2" customFormat="1" ht="24.2" customHeight="1" x14ac:dyDescent="0.2">
      <c r="A125" s="29"/>
      <c r="B125" s="145"/>
      <c r="C125" s="146" t="s">
        <v>139</v>
      </c>
      <c r="D125" s="146" t="s">
        <v>129</v>
      </c>
      <c r="E125" s="147" t="s">
        <v>471</v>
      </c>
      <c r="F125" s="148" t="s">
        <v>472</v>
      </c>
      <c r="G125" s="149" t="s">
        <v>132</v>
      </c>
      <c r="H125" s="150">
        <v>2</v>
      </c>
      <c r="I125" s="151"/>
      <c r="J125" s="152">
        <f t="shared" si="0"/>
        <v>0</v>
      </c>
      <c r="K125" s="148" t="s">
        <v>133</v>
      </c>
      <c r="L125" s="30"/>
      <c r="M125" s="153" t="s">
        <v>1</v>
      </c>
      <c r="N125" s="154" t="s">
        <v>42</v>
      </c>
      <c r="O125" s="55"/>
      <c r="P125" s="155">
        <f t="shared" si="1"/>
        <v>0</v>
      </c>
      <c r="Q125" s="155">
        <v>0</v>
      </c>
      <c r="R125" s="155">
        <f t="shared" si="2"/>
        <v>0</v>
      </c>
      <c r="S125" s="155">
        <v>0</v>
      </c>
      <c r="T125" s="156">
        <f t="shared" si="3"/>
        <v>0</v>
      </c>
      <c r="U125" s="29"/>
      <c r="V125" s="29"/>
      <c r="W125" s="29"/>
      <c r="X125" s="29"/>
      <c r="Y125" s="29"/>
      <c r="Z125" s="29"/>
      <c r="AA125" s="29"/>
      <c r="AB125" s="29"/>
      <c r="AC125" s="29"/>
      <c r="AD125" s="29"/>
      <c r="AE125" s="29"/>
      <c r="AR125" s="157" t="s">
        <v>85</v>
      </c>
      <c r="AT125" s="157" t="s">
        <v>129</v>
      </c>
      <c r="AU125" s="157" t="s">
        <v>85</v>
      </c>
      <c r="AY125" s="14" t="s">
        <v>126</v>
      </c>
      <c r="BE125" s="158">
        <f t="shared" si="4"/>
        <v>0</v>
      </c>
      <c r="BF125" s="158">
        <f t="shared" si="5"/>
        <v>0</v>
      </c>
      <c r="BG125" s="158">
        <f t="shared" si="6"/>
        <v>0</v>
      </c>
      <c r="BH125" s="158">
        <f t="shared" si="7"/>
        <v>0</v>
      </c>
      <c r="BI125" s="158">
        <f t="shared" si="8"/>
        <v>0</v>
      </c>
      <c r="BJ125" s="14" t="s">
        <v>85</v>
      </c>
      <c r="BK125" s="158">
        <f t="shared" si="9"/>
        <v>0</v>
      </c>
      <c r="BL125" s="14" t="s">
        <v>85</v>
      </c>
      <c r="BM125" s="157" t="s">
        <v>473</v>
      </c>
    </row>
    <row r="126" spans="1:65" s="2" customFormat="1" ht="24.2" customHeight="1" x14ac:dyDescent="0.2">
      <c r="A126" s="29"/>
      <c r="B126" s="145"/>
      <c r="C126" s="146" t="s">
        <v>134</v>
      </c>
      <c r="D126" s="146" t="s">
        <v>129</v>
      </c>
      <c r="E126" s="147" t="s">
        <v>474</v>
      </c>
      <c r="F126" s="148" t="s">
        <v>475</v>
      </c>
      <c r="G126" s="149" t="s">
        <v>132</v>
      </c>
      <c r="H126" s="150">
        <v>2</v>
      </c>
      <c r="I126" s="151"/>
      <c r="J126" s="152">
        <f t="shared" si="0"/>
        <v>0</v>
      </c>
      <c r="K126" s="148" t="s">
        <v>133</v>
      </c>
      <c r="L126" s="30"/>
      <c r="M126" s="153" t="s">
        <v>1</v>
      </c>
      <c r="N126" s="154" t="s">
        <v>42</v>
      </c>
      <c r="O126" s="55"/>
      <c r="P126" s="155">
        <f t="shared" si="1"/>
        <v>0</v>
      </c>
      <c r="Q126" s="155">
        <v>0</v>
      </c>
      <c r="R126" s="155">
        <f t="shared" si="2"/>
        <v>0</v>
      </c>
      <c r="S126" s="155">
        <v>0</v>
      </c>
      <c r="T126" s="156">
        <f t="shared" si="3"/>
        <v>0</v>
      </c>
      <c r="U126" s="29"/>
      <c r="V126" s="29"/>
      <c r="W126" s="29"/>
      <c r="X126" s="29"/>
      <c r="Y126" s="29"/>
      <c r="Z126" s="29"/>
      <c r="AA126" s="29"/>
      <c r="AB126" s="29"/>
      <c r="AC126" s="29"/>
      <c r="AD126" s="29"/>
      <c r="AE126" s="29"/>
      <c r="AR126" s="157" t="s">
        <v>85</v>
      </c>
      <c r="AT126" s="157" t="s">
        <v>129</v>
      </c>
      <c r="AU126" s="157" t="s">
        <v>85</v>
      </c>
      <c r="AY126" s="14" t="s">
        <v>126</v>
      </c>
      <c r="BE126" s="158">
        <f t="shared" si="4"/>
        <v>0</v>
      </c>
      <c r="BF126" s="158">
        <f t="shared" si="5"/>
        <v>0</v>
      </c>
      <c r="BG126" s="158">
        <f t="shared" si="6"/>
        <v>0</v>
      </c>
      <c r="BH126" s="158">
        <f t="shared" si="7"/>
        <v>0</v>
      </c>
      <c r="BI126" s="158">
        <f t="shared" si="8"/>
        <v>0</v>
      </c>
      <c r="BJ126" s="14" t="s">
        <v>85</v>
      </c>
      <c r="BK126" s="158">
        <f t="shared" si="9"/>
        <v>0</v>
      </c>
      <c r="BL126" s="14" t="s">
        <v>85</v>
      </c>
      <c r="BM126" s="157" t="s">
        <v>476</v>
      </c>
    </row>
    <row r="127" spans="1:65" s="2" customFormat="1" ht="24.2" customHeight="1" x14ac:dyDescent="0.2">
      <c r="A127" s="29"/>
      <c r="B127" s="145"/>
      <c r="C127" s="146" t="s">
        <v>127</v>
      </c>
      <c r="D127" s="146" t="s">
        <v>129</v>
      </c>
      <c r="E127" s="147" t="s">
        <v>477</v>
      </c>
      <c r="F127" s="148" t="s">
        <v>478</v>
      </c>
      <c r="G127" s="149" t="s">
        <v>132</v>
      </c>
      <c r="H127" s="150">
        <v>2</v>
      </c>
      <c r="I127" s="151"/>
      <c r="J127" s="152">
        <f t="shared" si="0"/>
        <v>0</v>
      </c>
      <c r="K127" s="148" t="s">
        <v>133</v>
      </c>
      <c r="L127" s="30"/>
      <c r="M127" s="153" t="s">
        <v>1</v>
      </c>
      <c r="N127" s="154" t="s">
        <v>42</v>
      </c>
      <c r="O127" s="55"/>
      <c r="P127" s="155">
        <f t="shared" si="1"/>
        <v>0</v>
      </c>
      <c r="Q127" s="155">
        <v>0</v>
      </c>
      <c r="R127" s="155">
        <f t="shared" si="2"/>
        <v>0</v>
      </c>
      <c r="S127" s="155">
        <v>0</v>
      </c>
      <c r="T127" s="156">
        <f t="shared" si="3"/>
        <v>0</v>
      </c>
      <c r="U127" s="29"/>
      <c r="V127" s="29"/>
      <c r="W127" s="29"/>
      <c r="X127" s="29"/>
      <c r="Y127" s="29"/>
      <c r="Z127" s="29"/>
      <c r="AA127" s="29"/>
      <c r="AB127" s="29"/>
      <c r="AC127" s="29"/>
      <c r="AD127" s="29"/>
      <c r="AE127" s="29"/>
      <c r="AR127" s="157" t="s">
        <v>85</v>
      </c>
      <c r="AT127" s="157" t="s">
        <v>129</v>
      </c>
      <c r="AU127" s="157" t="s">
        <v>85</v>
      </c>
      <c r="AY127" s="14" t="s">
        <v>126</v>
      </c>
      <c r="BE127" s="158">
        <f t="shared" si="4"/>
        <v>0</v>
      </c>
      <c r="BF127" s="158">
        <f t="shared" si="5"/>
        <v>0</v>
      </c>
      <c r="BG127" s="158">
        <f t="shared" si="6"/>
        <v>0</v>
      </c>
      <c r="BH127" s="158">
        <f t="shared" si="7"/>
        <v>0</v>
      </c>
      <c r="BI127" s="158">
        <f t="shared" si="8"/>
        <v>0</v>
      </c>
      <c r="BJ127" s="14" t="s">
        <v>85</v>
      </c>
      <c r="BK127" s="158">
        <f t="shared" si="9"/>
        <v>0</v>
      </c>
      <c r="BL127" s="14" t="s">
        <v>85</v>
      </c>
      <c r="BM127" s="157" t="s">
        <v>479</v>
      </c>
    </row>
    <row r="128" spans="1:65" s="2" customFormat="1" ht="24.2" customHeight="1" x14ac:dyDescent="0.2">
      <c r="A128" s="29"/>
      <c r="B128" s="145"/>
      <c r="C128" s="146" t="s">
        <v>150</v>
      </c>
      <c r="D128" s="146" t="s">
        <v>129</v>
      </c>
      <c r="E128" s="147" t="s">
        <v>480</v>
      </c>
      <c r="F128" s="148" t="s">
        <v>481</v>
      </c>
      <c r="G128" s="149" t="s">
        <v>132</v>
      </c>
      <c r="H128" s="150">
        <v>2</v>
      </c>
      <c r="I128" s="151"/>
      <c r="J128" s="152">
        <f t="shared" si="0"/>
        <v>0</v>
      </c>
      <c r="K128" s="148" t="s">
        <v>133</v>
      </c>
      <c r="L128" s="30"/>
      <c r="M128" s="153" t="s">
        <v>1</v>
      </c>
      <c r="N128" s="154" t="s">
        <v>42</v>
      </c>
      <c r="O128" s="55"/>
      <c r="P128" s="155">
        <f t="shared" si="1"/>
        <v>0</v>
      </c>
      <c r="Q128" s="155">
        <v>0</v>
      </c>
      <c r="R128" s="155">
        <f t="shared" si="2"/>
        <v>0</v>
      </c>
      <c r="S128" s="155">
        <v>0</v>
      </c>
      <c r="T128" s="156">
        <f t="shared" si="3"/>
        <v>0</v>
      </c>
      <c r="U128" s="29"/>
      <c r="V128" s="29"/>
      <c r="W128" s="29"/>
      <c r="X128" s="29"/>
      <c r="Y128" s="29"/>
      <c r="Z128" s="29"/>
      <c r="AA128" s="29"/>
      <c r="AB128" s="29"/>
      <c r="AC128" s="29"/>
      <c r="AD128" s="29"/>
      <c r="AE128" s="29"/>
      <c r="AR128" s="157" t="s">
        <v>85</v>
      </c>
      <c r="AT128" s="157" t="s">
        <v>129</v>
      </c>
      <c r="AU128" s="157" t="s">
        <v>85</v>
      </c>
      <c r="AY128" s="14" t="s">
        <v>126</v>
      </c>
      <c r="BE128" s="158">
        <f t="shared" si="4"/>
        <v>0</v>
      </c>
      <c r="BF128" s="158">
        <f t="shared" si="5"/>
        <v>0</v>
      </c>
      <c r="BG128" s="158">
        <f t="shared" si="6"/>
        <v>0</v>
      </c>
      <c r="BH128" s="158">
        <f t="shared" si="7"/>
        <v>0</v>
      </c>
      <c r="BI128" s="158">
        <f t="shared" si="8"/>
        <v>0</v>
      </c>
      <c r="BJ128" s="14" t="s">
        <v>85</v>
      </c>
      <c r="BK128" s="158">
        <f t="shared" si="9"/>
        <v>0</v>
      </c>
      <c r="BL128" s="14" t="s">
        <v>85</v>
      </c>
      <c r="BM128" s="157" t="s">
        <v>482</v>
      </c>
    </row>
    <row r="129" spans="1:65" s="2" customFormat="1" ht="24.2" customHeight="1" x14ac:dyDescent="0.2">
      <c r="A129" s="29"/>
      <c r="B129" s="145"/>
      <c r="C129" s="146" t="s">
        <v>155</v>
      </c>
      <c r="D129" s="146" t="s">
        <v>129</v>
      </c>
      <c r="E129" s="147" t="s">
        <v>483</v>
      </c>
      <c r="F129" s="148" t="s">
        <v>484</v>
      </c>
      <c r="G129" s="149" t="s">
        <v>132</v>
      </c>
      <c r="H129" s="150">
        <v>2</v>
      </c>
      <c r="I129" s="151"/>
      <c r="J129" s="152">
        <f t="shared" si="0"/>
        <v>0</v>
      </c>
      <c r="K129" s="148" t="s">
        <v>133</v>
      </c>
      <c r="L129" s="30"/>
      <c r="M129" s="153" t="s">
        <v>1</v>
      </c>
      <c r="N129" s="154" t="s">
        <v>42</v>
      </c>
      <c r="O129" s="55"/>
      <c r="P129" s="155">
        <f t="shared" si="1"/>
        <v>0</v>
      </c>
      <c r="Q129" s="155">
        <v>0</v>
      </c>
      <c r="R129" s="155">
        <f t="shared" si="2"/>
        <v>0</v>
      </c>
      <c r="S129" s="155">
        <v>0</v>
      </c>
      <c r="T129" s="156">
        <f t="shared" si="3"/>
        <v>0</v>
      </c>
      <c r="U129" s="29"/>
      <c r="V129" s="29"/>
      <c r="W129" s="29"/>
      <c r="X129" s="29"/>
      <c r="Y129" s="29"/>
      <c r="Z129" s="29"/>
      <c r="AA129" s="29"/>
      <c r="AB129" s="29"/>
      <c r="AC129" s="29"/>
      <c r="AD129" s="29"/>
      <c r="AE129" s="29"/>
      <c r="AR129" s="157" t="s">
        <v>85</v>
      </c>
      <c r="AT129" s="157" t="s">
        <v>129</v>
      </c>
      <c r="AU129" s="157" t="s">
        <v>85</v>
      </c>
      <c r="AY129" s="14" t="s">
        <v>126</v>
      </c>
      <c r="BE129" s="158">
        <f t="shared" si="4"/>
        <v>0</v>
      </c>
      <c r="BF129" s="158">
        <f t="shared" si="5"/>
        <v>0</v>
      </c>
      <c r="BG129" s="158">
        <f t="shared" si="6"/>
        <v>0</v>
      </c>
      <c r="BH129" s="158">
        <f t="shared" si="7"/>
        <v>0</v>
      </c>
      <c r="BI129" s="158">
        <f t="shared" si="8"/>
        <v>0</v>
      </c>
      <c r="BJ129" s="14" t="s">
        <v>85</v>
      </c>
      <c r="BK129" s="158">
        <f t="shared" si="9"/>
        <v>0</v>
      </c>
      <c r="BL129" s="14" t="s">
        <v>85</v>
      </c>
      <c r="BM129" s="157" t="s">
        <v>485</v>
      </c>
    </row>
    <row r="130" spans="1:65" s="2" customFormat="1" ht="90" customHeight="1" x14ac:dyDescent="0.2">
      <c r="A130" s="29"/>
      <c r="B130" s="145"/>
      <c r="C130" s="146" t="s">
        <v>160</v>
      </c>
      <c r="D130" s="146" t="s">
        <v>129</v>
      </c>
      <c r="E130" s="147" t="s">
        <v>486</v>
      </c>
      <c r="F130" s="148" t="s">
        <v>487</v>
      </c>
      <c r="G130" s="149" t="s">
        <v>132</v>
      </c>
      <c r="H130" s="150">
        <v>2</v>
      </c>
      <c r="I130" s="151"/>
      <c r="J130" s="152">
        <f t="shared" si="0"/>
        <v>0</v>
      </c>
      <c r="K130" s="148" t="s">
        <v>133</v>
      </c>
      <c r="L130" s="30"/>
      <c r="M130" s="153" t="s">
        <v>1</v>
      </c>
      <c r="N130" s="154" t="s">
        <v>42</v>
      </c>
      <c r="O130" s="55"/>
      <c r="P130" s="155">
        <f t="shared" si="1"/>
        <v>0</v>
      </c>
      <c r="Q130" s="155">
        <v>0</v>
      </c>
      <c r="R130" s="155">
        <f t="shared" si="2"/>
        <v>0</v>
      </c>
      <c r="S130" s="155">
        <v>0</v>
      </c>
      <c r="T130" s="156">
        <f t="shared" si="3"/>
        <v>0</v>
      </c>
      <c r="U130" s="29"/>
      <c r="V130" s="29"/>
      <c r="W130" s="29"/>
      <c r="X130" s="29"/>
      <c r="Y130" s="29"/>
      <c r="Z130" s="29"/>
      <c r="AA130" s="29"/>
      <c r="AB130" s="29"/>
      <c r="AC130" s="29"/>
      <c r="AD130" s="29"/>
      <c r="AE130" s="29"/>
      <c r="AR130" s="157" t="s">
        <v>85</v>
      </c>
      <c r="AT130" s="157" t="s">
        <v>129</v>
      </c>
      <c r="AU130" s="157" t="s">
        <v>85</v>
      </c>
      <c r="AY130" s="14" t="s">
        <v>126</v>
      </c>
      <c r="BE130" s="158">
        <f t="shared" si="4"/>
        <v>0</v>
      </c>
      <c r="BF130" s="158">
        <f t="shared" si="5"/>
        <v>0</v>
      </c>
      <c r="BG130" s="158">
        <f t="shared" si="6"/>
        <v>0</v>
      </c>
      <c r="BH130" s="158">
        <f t="shared" si="7"/>
        <v>0</v>
      </c>
      <c r="BI130" s="158">
        <f t="shared" si="8"/>
        <v>0</v>
      </c>
      <c r="BJ130" s="14" t="s">
        <v>85</v>
      </c>
      <c r="BK130" s="158">
        <f t="shared" si="9"/>
        <v>0</v>
      </c>
      <c r="BL130" s="14" t="s">
        <v>85</v>
      </c>
      <c r="BM130" s="157" t="s">
        <v>488</v>
      </c>
    </row>
    <row r="131" spans="1:65" s="2" customFormat="1" ht="24.2" customHeight="1" x14ac:dyDescent="0.2">
      <c r="A131" s="29"/>
      <c r="B131" s="145"/>
      <c r="C131" s="146" t="s">
        <v>164</v>
      </c>
      <c r="D131" s="146" t="s">
        <v>129</v>
      </c>
      <c r="E131" s="147" t="s">
        <v>489</v>
      </c>
      <c r="F131" s="148" t="s">
        <v>490</v>
      </c>
      <c r="G131" s="149" t="s">
        <v>491</v>
      </c>
      <c r="H131" s="150">
        <v>7</v>
      </c>
      <c r="I131" s="151"/>
      <c r="J131" s="152">
        <f t="shared" si="0"/>
        <v>0</v>
      </c>
      <c r="K131" s="148" t="s">
        <v>133</v>
      </c>
      <c r="L131" s="30"/>
      <c r="M131" s="153" t="s">
        <v>1</v>
      </c>
      <c r="N131" s="154" t="s">
        <v>42</v>
      </c>
      <c r="O131" s="55"/>
      <c r="P131" s="155">
        <f t="shared" si="1"/>
        <v>0</v>
      </c>
      <c r="Q131" s="155">
        <v>0</v>
      </c>
      <c r="R131" s="155">
        <f t="shared" si="2"/>
        <v>0</v>
      </c>
      <c r="S131" s="155">
        <v>0</v>
      </c>
      <c r="T131" s="156">
        <f t="shared" si="3"/>
        <v>0</v>
      </c>
      <c r="U131" s="29"/>
      <c r="V131" s="29"/>
      <c r="W131" s="29"/>
      <c r="X131" s="29"/>
      <c r="Y131" s="29"/>
      <c r="Z131" s="29"/>
      <c r="AA131" s="29"/>
      <c r="AB131" s="29"/>
      <c r="AC131" s="29"/>
      <c r="AD131" s="29"/>
      <c r="AE131" s="29"/>
      <c r="AR131" s="157" t="s">
        <v>85</v>
      </c>
      <c r="AT131" s="157" t="s">
        <v>129</v>
      </c>
      <c r="AU131" s="157" t="s">
        <v>85</v>
      </c>
      <c r="AY131" s="14" t="s">
        <v>126</v>
      </c>
      <c r="BE131" s="158">
        <f t="shared" si="4"/>
        <v>0</v>
      </c>
      <c r="BF131" s="158">
        <f t="shared" si="5"/>
        <v>0</v>
      </c>
      <c r="BG131" s="158">
        <f t="shared" si="6"/>
        <v>0</v>
      </c>
      <c r="BH131" s="158">
        <f t="shared" si="7"/>
        <v>0</v>
      </c>
      <c r="BI131" s="158">
        <f t="shared" si="8"/>
        <v>0</v>
      </c>
      <c r="BJ131" s="14" t="s">
        <v>85</v>
      </c>
      <c r="BK131" s="158">
        <f t="shared" si="9"/>
        <v>0</v>
      </c>
      <c r="BL131" s="14" t="s">
        <v>85</v>
      </c>
      <c r="BM131" s="157" t="s">
        <v>492</v>
      </c>
    </row>
    <row r="132" spans="1:65" s="2" customFormat="1" ht="134.25" customHeight="1" x14ac:dyDescent="0.2">
      <c r="A132" s="29"/>
      <c r="B132" s="145"/>
      <c r="C132" s="146" t="s">
        <v>168</v>
      </c>
      <c r="D132" s="146" t="s">
        <v>129</v>
      </c>
      <c r="E132" s="147" t="s">
        <v>493</v>
      </c>
      <c r="F132" s="148" t="s">
        <v>494</v>
      </c>
      <c r="G132" s="149" t="s">
        <v>132</v>
      </c>
      <c r="H132" s="150">
        <v>1</v>
      </c>
      <c r="I132" s="151"/>
      <c r="J132" s="152">
        <f t="shared" si="0"/>
        <v>0</v>
      </c>
      <c r="K132" s="148" t="s">
        <v>133</v>
      </c>
      <c r="L132" s="30"/>
      <c r="M132" s="153" t="s">
        <v>1</v>
      </c>
      <c r="N132" s="154" t="s">
        <v>42</v>
      </c>
      <c r="O132" s="55"/>
      <c r="P132" s="155">
        <f t="shared" si="1"/>
        <v>0</v>
      </c>
      <c r="Q132" s="155">
        <v>0</v>
      </c>
      <c r="R132" s="155">
        <f t="shared" si="2"/>
        <v>0</v>
      </c>
      <c r="S132" s="155">
        <v>0</v>
      </c>
      <c r="T132" s="156">
        <f t="shared" si="3"/>
        <v>0</v>
      </c>
      <c r="U132" s="29"/>
      <c r="V132" s="29"/>
      <c r="W132" s="29"/>
      <c r="X132" s="29"/>
      <c r="Y132" s="29"/>
      <c r="Z132" s="29"/>
      <c r="AA132" s="29"/>
      <c r="AB132" s="29"/>
      <c r="AC132" s="29"/>
      <c r="AD132" s="29"/>
      <c r="AE132" s="29"/>
      <c r="AR132" s="157" t="s">
        <v>85</v>
      </c>
      <c r="AT132" s="157" t="s">
        <v>129</v>
      </c>
      <c r="AU132" s="157" t="s">
        <v>85</v>
      </c>
      <c r="AY132" s="14" t="s">
        <v>126</v>
      </c>
      <c r="BE132" s="158">
        <f t="shared" si="4"/>
        <v>0</v>
      </c>
      <c r="BF132" s="158">
        <f t="shared" si="5"/>
        <v>0</v>
      </c>
      <c r="BG132" s="158">
        <f t="shared" si="6"/>
        <v>0</v>
      </c>
      <c r="BH132" s="158">
        <f t="shared" si="7"/>
        <v>0</v>
      </c>
      <c r="BI132" s="158">
        <f t="shared" si="8"/>
        <v>0</v>
      </c>
      <c r="BJ132" s="14" t="s">
        <v>85</v>
      </c>
      <c r="BK132" s="158">
        <f t="shared" si="9"/>
        <v>0</v>
      </c>
      <c r="BL132" s="14" t="s">
        <v>85</v>
      </c>
      <c r="BM132" s="157" t="s">
        <v>495</v>
      </c>
    </row>
    <row r="133" spans="1:65" s="2" customFormat="1" ht="142.15" customHeight="1" x14ac:dyDescent="0.2">
      <c r="A133" s="29"/>
      <c r="B133" s="145"/>
      <c r="C133" s="146" t="s">
        <v>172</v>
      </c>
      <c r="D133" s="146" t="s">
        <v>129</v>
      </c>
      <c r="E133" s="147" t="s">
        <v>417</v>
      </c>
      <c r="F133" s="148" t="s">
        <v>496</v>
      </c>
      <c r="G133" s="149" t="s">
        <v>148</v>
      </c>
      <c r="H133" s="150">
        <v>0.24</v>
      </c>
      <c r="I133" s="151"/>
      <c r="J133" s="152">
        <f t="shared" si="0"/>
        <v>0</v>
      </c>
      <c r="K133" s="148" t="s">
        <v>133</v>
      </c>
      <c r="L133" s="30"/>
      <c r="M133" s="153" t="s">
        <v>1</v>
      </c>
      <c r="N133" s="154" t="s">
        <v>42</v>
      </c>
      <c r="O133" s="55"/>
      <c r="P133" s="155">
        <f t="shared" si="1"/>
        <v>0</v>
      </c>
      <c r="Q133" s="155">
        <v>0</v>
      </c>
      <c r="R133" s="155">
        <f t="shared" si="2"/>
        <v>0</v>
      </c>
      <c r="S133" s="155">
        <v>0</v>
      </c>
      <c r="T133" s="156">
        <f t="shared" si="3"/>
        <v>0</v>
      </c>
      <c r="U133" s="29"/>
      <c r="V133" s="29"/>
      <c r="W133" s="29"/>
      <c r="X133" s="29"/>
      <c r="Y133" s="29"/>
      <c r="Z133" s="29"/>
      <c r="AA133" s="29"/>
      <c r="AB133" s="29"/>
      <c r="AC133" s="29"/>
      <c r="AD133" s="29"/>
      <c r="AE133" s="29"/>
      <c r="AR133" s="157" t="s">
        <v>85</v>
      </c>
      <c r="AT133" s="157" t="s">
        <v>129</v>
      </c>
      <c r="AU133" s="157" t="s">
        <v>85</v>
      </c>
      <c r="AY133" s="14" t="s">
        <v>126</v>
      </c>
      <c r="BE133" s="158">
        <f t="shared" si="4"/>
        <v>0</v>
      </c>
      <c r="BF133" s="158">
        <f t="shared" si="5"/>
        <v>0</v>
      </c>
      <c r="BG133" s="158">
        <f t="shared" si="6"/>
        <v>0</v>
      </c>
      <c r="BH133" s="158">
        <f t="shared" si="7"/>
        <v>0</v>
      </c>
      <c r="BI133" s="158">
        <f t="shared" si="8"/>
        <v>0</v>
      </c>
      <c r="BJ133" s="14" t="s">
        <v>85</v>
      </c>
      <c r="BK133" s="158">
        <f t="shared" si="9"/>
        <v>0</v>
      </c>
      <c r="BL133" s="14" t="s">
        <v>85</v>
      </c>
      <c r="BM133" s="157" t="s">
        <v>497</v>
      </c>
    </row>
    <row r="134" spans="1:65" s="2" customFormat="1" ht="142.15" customHeight="1" x14ac:dyDescent="0.2">
      <c r="A134" s="29"/>
      <c r="B134" s="145"/>
      <c r="C134" s="146" t="s">
        <v>177</v>
      </c>
      <c r="D134" s="146" t="s">
        <v>129</v>
      </c>
      <c r="E134" s="147" t="s">
        <v>498</v>
      </c>
      <c r="F134" s="148" t="s">
        <v>499</v>
      </c>
      <c r="G134" s="149" t="s">
        <v>148</v>
      </c>
      <c r="H134" s="150">
        <v>0.24</v>
      </c>
      <c r="I134" s="151"/>
      <c r="J134" s="152">
        <f t="shared" si="0"/>
        <v>0</v>
      </c>
      <c r="K134" s="148" t="s">
        <v>133</v>
      </c>
      <c r="L134" s="30"/>
      <c r="M134" s="153" t="s">
        <v>1</v>
      </c>
      <c r="N134" s="154" t="s">
        <v>42</v>
      </c>
      <c r="O134" s="55"/>
      <c r="P134" s="155">
        <f t="shared" si="1"/>
        <v>0</v>
      </c>
      <c r="Q134" s="155">
        <v>0</v>
      </c>
      <c r="R134" s="155">
        <f t="shared" si="2"/>
        <v>0</v>
      </c>
      <c r="S134" s="155">
        <v>0</v>
      </c>
      <c r="T134" s="156">
        <f t="shared" si="3"/>
        <v>0</v>
      </c>
      <c r="U134" s="29"/>
      <c r="V134" s="29"/>
      <c r="W134" s="29"/>
      <c r="X134" s="29"/>
      <c r="Y134" s="29"/>
      <c r="Z134" s="29"/>
      <c r="AA134" s="29"/>
      <c r="AB134" s="29"/>
      <c r="AC134" s="29"/>
      <c r="AD134" s="29"/>
      <c r="AE134" s="29"/>
      <c r="AR134" s="157" t="s">
        <v>85</v>
      </c>
      <c r="AT134" s="157" t="s">
        <v>129</v>
      </c>
      <c r="AU134" s="157" t="s">
        <v>85</v>
      </c>
      <c r="AY134" s="14" t="s">
        <v>126</v>
      </c>
      <c r="BE134" s="158">
        <f t="shared" si="4"/>
        <v>0</v>
      </c>
      <c r="BF134" s="158">
        <f t="shared" si="5"/>
        <v>0</v>
      </c>
      <c r="BG134" s="158">
        <f t="shared" si="6"/>
        <v>0</v>
      </c>
      <c r="BH134" s="158">
        <f t="shared" si="7"/>
        <v>0</v>
      </c>
      <c r="BI134" s="158">
        <f t="shared" si="8"/>
        <v>0</v>
      </c>
      <c r="BJ134" s="14" t="s">
        <v>85</v>
      </c>
      <c r="BK134" s="158">
        <f t="shared" si="9"/>
        <v>0</v>
      </c>
      <c r="BL134" s="14" t="s">
        <v>85</v>
      </c>
      <c r="BM134" s="157" t="s">
        <v>500</v>
      </c>
    </row>
    <row r="135" spans="1:65" s="2" customFormat="1" ht="44.25" customHeight="1" x14ac:dyDescent="0.2">
      <c r="A135" s="29"/>
      <c r="B135" s="145"/>
      <c r="C135" s="146" t="s">
        <v>181</v>
      </c>
      <c r="D135" s="146" t="s">
        <v>129</v>
      </c>
      <c r="E135" s="147" t="s">
        <v>433</v>
      </c>
      <c r="F135" s="148" t="s">
        <v>501</v>
      </c>
      <c r="G135" s="149" t="s">
        <v>148</v>
      </c>
      <c r="H135" s="150">
        <v>0.24</v>
      </c>
      <c r="I135" s="151"/>
      <c r="J135" s="152">
        <f t="shared" si="0"/>
        <v>0</v>
      </c>
      <c r="K135" s="148" t="s">
        <v>133</v>
      </c>
      <c r="L135" s="30"/>
      <c r="M135" s="169" t="s">
        <v>1</v>
      </c>
      <c r="N135" s="170" t="s">
        <v>42</v>
      </c>
      <c r="O135" s="171"/>
      <c r="P135" s="172">
        <f t="shared" si="1"/>
        <v>0</v>
      </c>
      <c r="Q135" s="172">
        <v>0</v>
      </c>
      <c r="R135" s="172">
        <f t="shared" si="2"/>
        <v>0</v>
      </c>
      <c r="S135" s="172">
        <v>0</v>
      </c>
      <c r="T135" s="173">
        <f t="shared" si="3"/>
        <v>0</v>
      </c>
      <c r="U135" s="29"/>
      <c r="V135" s="29"/>
      <c r="W135" s="29"/>
      <c r="X135" s="29"/>
      <c r="Y135" s="29"/>
      <c r="Z135" s="29"/>
      <c r="AA135" s="29"/>
      <c r="AB135" s="29"/>
      <c r="AC135" s="29"/>
      <c r="AD135" s="29"/>
      <c r="AE135" s="29"/>
      <c r="AR135" s="157" t="s">
        <v>85</v>
      </c>
      <c r="AT135" s="157" t="s">
        <v>129</v>
      </c>
      <c r="AU135" s="157" t="s">
        <v>85</v>
      </c>
      <c r="AY135" s="14" t="s">
        <v>126</v>
      </c>
      <c r="BE135" s="158">
        <f t="shared" si="4"/>
        <v>0</v>
      </c>
      <c r="BF135" s="158">
        <f t="shared" si="5"/>
        <v>0</v>
      </c>
      <c r="BG135" s="158">
        <f t="shared" si="6"/>
        <v>0</v>
      </c>
      <c r="BH135" s="158">
        <f t="shared" si="7"/>
        <v>0</v>
      </c>
      <c r="BI135" s="158">
        <f t="shared" si="8"/>
        <v>0</v>
      </c>
      <c r="BJ135" s="14" t="s">
        <v>85</v>
      </c>
      <c r="BK135" s="158">
        <f t="shared" si="9"/>
        <v>0</v>
      </c>
      <c r="BL135" s="14" t="s">
        <v>85</v>
      </c>
      <c r="BM135" s="157" t="s">
        <v>502</v>
      </c>
    </row>
    <row r="136" spans="1:65" s="2" customFormat="1" ht="6.95" customHeight="1" x14ac:dyDescent="0.2">
      <c r="A136" s="29"/>
      <c r="B136" s="44"/>
      <c r="C136" s="45"/>
      <c r="D136" s="45"/>
      <c r="E136" s="45"/>
      <c r="F136" s="45"/>
      <c r="G136" s="45"/>
      <c r="H136" s="45"/>
      <c r="I136" s="45"/>
      <c r="J136" s="45"/>
      <c r="K136" s="45"/>
      <c r="L136" s="30"/>
      <c r="M136" s="29"/>
      <c r="O136" s="29"/>
      <c r="P136" s="29"/>
      <c r="Q136" s="29"/>
      <c r="R136" s="29"/>
      <c r="S136" s="29"/>
      <c r="T136" s="29"/>
      <c r="U136" s="29"/>
      <c r="V136" s="29"/>
      <c r="W136" s="29"/>
      <c r="X136" s="29"/>
      <c r="Y136" s="29"/>
      <c r="Z136" s="29"/>
      <c r="AA136" s="29"/>
      <c r="AB136" s="29"/>
      <c r="AC136" s="29"/>
      <c r="AD136" s="29"/>
      <c r="AE136" s="29"/>
    </row>
  </sheetData>
  <autoFilter ref="C120:K135"/>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7"/>
  <sheetViews>
    <sheetView showGridLines="0"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175" t="s">
        <v>5</v>
      </c>
      <c r="M2" s="176"/>
      <c r="N2" s="176"/>
      <c r="O2" s="176"/>
      <c r="P2" s="176"/>
      <c r="Q2" s="176"/>
      <c r="R2" s="176"/>
      <c r="S2" s="176"/>
      <c r="T2" s="176"/>
      <c r="U2" s="176"/>
      <c r="V2" s="176"/>
      <c r="AT2" s="14" t="s">
        <v>98</v>
      </c>
    </row>
    <row r="3" spans="1:46" s="1" customFormat="1" ht="6.95" customHeight="1" x14ac:dyDescent="0.2">
      <c r="B3" s="15"/>
      <c r="C3" s="16"/>
      <c r="D3" s="16"/>
      <c r="E3" s="16"/>
      <c r="F3" s="16"/>
      <c r="G3" s="16"/>
      <c r="H3" s="16"/>
      <c r="I3" s="16"/>
      <c r="J3" s="16"/>
      <c r="K3" s="16"/>
      <c r="L3" s="17"/>
      <c r="AT3" s="14" t="s">
        <v>87</v>
      </c>
    </row>
    <row r="4" spans="1:46" s="1" customFormat="1" ht="24.95" customHeight="1" x14ac:dyDescent="0.2">
      <c r="B4" s="17"/>
      <c r="D4" s="18" t="s">
        <v>99</v>
      </c>
      <c r="L4" s="17"/>
      <c r="M4" s="95" t="s">
        <v>10</v>
      </c>
      <c r="AT4" s="14" t="s">
        <v>3</v>
      </c>
    </row>
    <row r="5" spans="1:46" s="1" customFormat="1" ht="6.95" customHeight="1" x14ac:dyDescent="0.2">
      <c r="B5" s="17"/>
      <c r="L5" s="17"/>
    </row>
    <row r="6" spans="1:46" s="1" customFormat="1" ht="12" customHeight="1" x14ac:dyDescent="0.2">
      <c r="B6" s="17"/>
      <c r="D6" s="24" t="s">
        <v>16</v>
      </c>
      <c r="L6" s="17"/>
    </row>
    <row r="7" spans="1:46" s="1" customFormat="1" ht="16.5" customHeight="1" x14ac:dyDescent="0.2">
      <c r="B7" s="17"/>
      <c r="E7" s="219" t="str">
        <f>'Rekapitulace zakázky'!K6</f>
        <v>Oprava výhybek na odb. Brno-Židenice - výyhbka č. 6a/b</v>
      </c>
      <c r="F7" s="220"/>
      <c r="G7" s="220"/>
      <c r="H7" s="220"/>
      <c r="L7" s="17"/>
    </row>
    <row r="8" spans="1:46" s="2" customFormat="1" ht="12" customHeight="1" x14ac:dyDescent="0.2">
      <c r="A8" s="29"/>
      <c r="B8" s="30"/>
      <c r="C8" s="29"/>
      <c r="D8" s="24" t="s">
        <v>100</v>
      </c>
      <c r="E8" s="29"/>
      <c r="F8" s="29"/>
      <c r="G8" s="29"/>
      <c r="H8" s="29"/>
      <c r="I8" s="29"/>
      <c r="J8" s="29"/>
      <c r="K8" s="29"/>
      <c r="L8" s="39"/>
      <c r="S8" s="29"/>
      <c r="T8" s="29"/>
      <c r="U8" s="29"/>
      <c r="V8" s="29"/>
      <c r="W8" s="29"/>
      <c r="X8" s="29"/>
      <c r="Y8" s="29"/>
      <c r="Z8" s="29"/>
      <c r="AA8" s="29"/>
      <c r="AB8" s="29"/>
      <c r="AC8" s="29"/>
      <c r="AD8" s="29"/>
      <c r="AE8" s="29"/>
    </row>
    <row r="9" spans="1:46" s="2" customFormat="1" ht="16.5" customHeight="1" x14ac:dyDescent="0.2">
      <c r="A9" s="29"/>
      <c r="B9" s="30"/>
      <c r="C9" s="29"/>
      <c r="D9" s="29"/>
      <c r="E9" s="209" t="s">
        <v>503</v>
      </c>
      <c r="F9" s="218"/>
      <c r="G9" s="218"/>
      <c r="H9" s="218"/>
      <c r="I9" s="29"/>
      <c r="J9" s="29"/>
      <c r="K9" s="29"/>
      <c r="L9" s="39"/>
      <c r="S9" s="29"/>
      <c r="T9" s="29"/>
      <c r="U9" s="29"/>
      <c r="V9" s="29"/>
      <c r="W9" s="29"/>
      <c r="X9" s="29"/>
      <c r="Y9" s="29"/>
      <c r="Z9" s="29"/>
      <c r="AA9" s="29"/>
      <c r="AB9" s="29"/>
      <c r="AC9" s="29"/>
      <c r="AD9" s="29"/>
      <c r="AE9" s="29"/>
    </row>
    <row r="10" spans="1:46" s="2" customFormat="1" x14ac:dyDescent="0.2">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x14ac:dyDescent="0.2">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x14ac:dyDescent="0.2">
      <c r="A12" s="29"/>
      <c r="B12" s="30"/>
      <c r="C12" s="29"/>
      <c r="D12" s="24" t="s">
        <v>20</v>
      </c>
      <c r="E12" s="29"/>
      <c r="F12" s="22" t="s">
        <v>21</v>
      </c>
      <c r="G12" s="29"/>
      <c r="H12" s="29"/>
      <c r="I12" s="24" t="s">
        <v>22</v>
      </c>
      <c r="J12" s="52" t="str">
        <f>'Rekapitulace zakázky'!AN8</f>
        <v>21. 3. 2022</v>
      </c>
      <c r="K12" s="29"/>
      <c r="L12" s="39"/>
      <c r="S12" s="29"/>
      <c r="T12" s="29"/>
      <c r="U12" s="29"/>
      <c r="V12" s="29"/>
      <c r="W12" s="29"/>
      <c r="X12" s="29"/>
      <c r="Y12" s="29"/>
      <c r="Z12" s="29"/>
      <c r="AA12" s="29"/>
      <c r="AB12" s="29"/>
      <c r="AC12" s="29"/>
      <c r="AD12" s="29"/>
      <c r="AE12" s="29"/>
    </row>
    <row r="13" spans="1:46" s="2" customFormat="1" ht="10.9" customHeight="1" x14ac:dyDescent="0.2">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x14ac:dyDescent="0.2">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x14ac:dyDescent="0.2">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x14ac:dyDescent="0.2">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x14ac:dyDescent="0.2">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x14ac:dyDescent="0.2">
      <c r="A18" s="29"/>
      <c r="B18" s="30"/>
      <c r="C18" s="29"/>
      <c r="D18" s="29"/>
      <c r="E18" s="221" t="str">
        <f>'Rekapitulace zakázky'!E14</f>
        <v>Vyplň údaj</v>
      </c>
      <c r="F18" s="187"/>
      <c r="G18" s="187"/>
      <c r="H18" s="187"/>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x14ac:dyDescent="0.2">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x14ac:dyDescent="0.2">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x14ac:dyDescent="0.2">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x14ac:dyDescent="0.2">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x14ac:dyDescent="0.2">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x14ac:dyDescent="0.2">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x14ac:dyDescent="0.2">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x14ac:dyDescent="0.2">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x14ac:dyDescent="0.2">
      <c r="A27" s="96"/>
      <c r="B27" s="97"/>
      <c r="C27" s="96"/>
      <c r="D27" s="96"/>
      <c r="E27" s="191" t="s">
        <v>1</v>
      </c>
      <c r="F27" s="191"/>
      <c r="G27" s="191"/>
      <c r="H27" s="191"/>
      <c r="I27" s="96"/>
      <c r="J27" s="96"/>
      <c r="K27" s="96"/>
      <c r="L27" s="98"/>
      <c r="S27" s="96"/>
      <c r="T27" s="96"/>
      <c r="U27" s="96"/>
      <c r="V27" s="96"/>
      <c r="W27" s="96"/>
      <c r="X27" s="96"/>
      <c r="Y27" s="96"/>
      <c r="Z27" s="96"/>
      <c r="AA27" s="96"/>
      <c r="AB27" s="96"/>
      <c r="AC27" s="96"/>
      <c r="AD27" s="96"/>
      <c r="AE27" s="96"/>
    </row>
    <row r="28" spans="1:31" s="2" customFormat="1" ht="6.95" customHeight="1" x14ac:dyDescent="0.2">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x14ac:dyDescent="0.2">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x14ac:dyDescent="0.2">
      <c r="A30" s="29"/>
      <c r="B30" s="30"/>
      <c r="C30" s="29"/>
      <c r="D30" s="99" t="s">
        <v>37</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x14ac:dyDescent="0.2">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x14ac:dyDescent="0.2">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x14ac:dyDescent="0.2">
      <c r="A33" s="29"/>
      <c r="B33" s="30"/>
      <c r="C33" s="29"/>
      <c r="D33" s="100" t="s">
        <v>41</v>
      </c>
      <c r="E33" s="24" t="s">
        <v>42</v>
      </c>
      <c r="F33" s="101">
        <f>ROUND((SUM(BE117:BE126)),  2)</f>
        <v>0</v>
      </c>
      <c r="G33" s="29"/>
      <c r="H33" s="29"/>
      <c r="I33" s="102">
        <v>0.21</v>
      </c>
      <c r="J33" s="101">
        <f>ROUND(((SUM(BE117:BE126))*I33),  2)</f>
        <v>0</v>
      </c>
      <c r="K33" s="29"/>
      <c r="L33" s="39"/>
      <c r="S33" s="29"/>
      <c r="T33" s="29"/>
      <c r="U33" s="29"/>
      <c r="V33" s="29"/>
      <c r="W33" s="29"/>
      <c r="X33" s="29"/>
      <c r="Y33" s="29"/>
      <c r="Z33" s="29"/>
      <c r="AA33" s="29"/>
      <c r="AB33" s="29"/>
      <c r="AC33" s="29"/>
      <c r="AD33" s="29"/>
      <c r="AE33" s="29"/>
    </row>
    <row r="34" spans="1:31" s="2" customFormat="1" ht="14.45" customHeight="1" x14ac:dyDescent="0.2">
      <c r="A34" s="29"/>
      <c r="B34" s="30"/>
      <c r="C34" s="29"/>
      <c r="D34" s="29"/>
      <c r="E34" s="24" t="s">
        <v>43</v>
      </c>
      <c r="F34" s="101">
        <f>ROUND((SUM(BF117:BF126)),  2)</f>
        <v>0</v>
      </c>
      <c r="G34" s="29"/>
      <c r="H34" s="29"/>
      <c r="I34" s="102">
        <v>0.15</v>
      </c>
      <c r="J34" s="101">
        <f>ROUND(((SUM(BF117:BF126))*I34),  2)</f>
        <v>0</v>
      </c>
      <c r="K34" s="29"/>
      <c r="L34" s="39"/>
      <c r="S34" s="29"/>
      <c r="T34" s="29"/>
      <c r="U34" s="29"/>
      <c r="V34" s="29"/>
      <c r="W34" s="29"/>
      <c r="X34" s="29"/>
      <c r="Y34" s="29"/>
      <c r="Z34" s="29"/>
      <c r="AA34" s="29"/>
      <c r="AB34" s="29"/>
      <c r="AC34" s="29"/>
      <c r="AD34" s="29"/>
      <c r="AE34" s="29"/>
    </row>
    <row r="35" spans="1:31" s="2" customFormat="1" ht="14.45" hidden="1" customHeight="1" x14ac:dyDescent="0.2">
      <c r="A35" s="29"/>
      <c r="B35" s="30"/>
      <c r="C35" s="29"/>
      <c r="D35" s="29"/>
      <c r="E35" s="24" t="s">
        <v>44</v>
      </c>
      <c r="F35" s="101">
        <f>ROUND((SUM(BG117:BG126)),  2)</f>
        <v>0</v>
      </c>
      <c r="G35" s="29"/>
      <c r="H35" s="29"/>
      <c r="I35" s="102">
        <v>0.21</v>
      </c>
      <c r="J35" s="101">
        <f>0</f>
        <v>0</v>
      </c>
      <c r="K35" s="29"/>
      <c r="L35" s="39"/>
      <c r="S35" s="29"/>
      <c r="T35" s="29"/>
      <c r="U35" s="29"/>
      <c r="V35" s="29"/>
      <c r="W35" s="29"/>
      <c r="X35" s="29"/>
      <c r="Y35" s="29"/>
      <c r="Z35" s="29"/>
      <c r="AA35" s="29"/>
      <c r="AB35" s="29"/>
      <c r="AC35" s="29"/>
      <c r="AD35" s="29"/>
      <c r="AE35" s="29"/>
    </row>
    <row r="36" spans="1:31" s="2" customFormat="1" ht="14.45" hidden="1" customHeight="1" x14ac:dyDescent="0.2">
      <c r="A36" s="29"/>
      <c r="B36" s="30"/>
      <c r="C36" s="29"/>
      <c r="D36" s="29"/>
      <c r="E36" s="24" t="s">
        <v>45</v>
      </c>
      <c r="F36" s="101">
        <f>ROUND((SUM(BH117:BH126)),  2)</f>
        <v>0</v>
      </c>
      <c r="G36" s="29"/>
      <c r="H36" s="29"/>
      <c r="I36" s="102">
        <v>0.15</v>
      </c>
      <c r="J36" s="101">
        <f>0</f>
        <v>0</v>
      </c>
      <c r="K36" s="29"/>
      <c r="L36" s="39"/>
      <c r="S36" s="29"/>
      <c r="T36" s="29"/>
      <c r="U36" s="29"/>
      <c r="V36" s="29"/>
      <c r="W36" s="29"/>
      <c r="X36" s="29"/>
      <c r="Y36" s="29"/>
      <c r="Z36" s="29"/>
      <c r="AA36" s="29"/>
      <c r="AB36" s="29"/>
      <c r="AC36" s="29"/>
      <c r="AD36" s="29"/>
      <c r="AE36" s="29"/>
    </row>
    <row r="37" spans="1:31" s="2" customFormat="1" ht="14.45" hidden="1" customHeight="1" x14ac:dyDescent="0.2">
      <c r="A37" s="29"/>
      <c r="B37" s="30"/>
      <c r="C37" s="29"/>
      <c r="D37" s="29"/>
      <c r="E37" s="24" t="s">
        <v>46</v>
      </c>
      <c r="F37" s="101">
        <f>ROUND((SUM(BI117:BI126)),  2)</f>
        <v>0</v>
      </c>
      <c r="G37" s="29"/>
      <c r="H37" s="29"/>
      <c r="I37" s="102">
        <v>0</v>
      </c>
      <c r="J37" s="101">
        <f>0</f>
        <v>0</v>
      </c>
      <c r="K37" s="29"/>
      <c r="L37" s="39"/>
      <c r="S37" s="29"/>
      <c r="T37" s="29"/>
      <c r="U37" s="29"/>
      <c r="V37" s="29"/>
      <c r="W37" s="29"/>
      <c r="X37" s="29"/>
      <c r="Y37" s="29"/>
      <c r="Z37" s="29"/>
      <c r="AA37" s="29"/>
      <c r="AB37" s="29"/>
      <c r="AC37" s="29"/>
      <c r="AD37" s="29"/>
      <c r="AE37" s="29"/>
    </row>
    <row r="38" spans="1:31" s="2" customFormat="1" ht="6.95" customHeight="1" x14ac:dyDescent="0.2">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x14ac:dyDescent="0.2">
      <c r="A39" s="29"/>
      <c r="B39" s="30"/>
      <c r="C39" s="103"/>
      <c r="D39" s="104" t="s">
        <v>47</v>
      </c>
      <c r="E39" s="57"/>
      <c r="F39" s="57"/>
      <c r="G39" s="105" t="s">
        <v>48</v>
      </c>
      <c r="H39" s="106" t="s">
        <v>49</v>
      </c>
      <c r="I39" s="57"/>
      <c r="J39" s="107">
        <f>SUM(J30:J37)</f>
        <v>0</v>
      </c>
      <c r="K39" s="108"/>
      <c r="L39" s="39"/>
      <c r="S39" s="29"/>
      <c r="T39" s="29"/>
      <c r="U39" s="29"/>
      <c r="V39" s="29"/>
      <c r="W39" s="29"/>
      <c r="X39" s="29"/>
      <c r="Y39" s="29"/>
      <c r="Z39" s="29"/>
      <c r="AA39" s="29"/>
      <c r="AB39" s="29"/>
      <c r="AC39" s="29"/>
      <c r="AD39" s="29"/>
      <c r="AE39" s="29"/>
    </row>
    <row r="40" spans="1:31" s="2" customFormat="1" ht="14.45" customHeight="1" x14ac:dyDescent="0.2">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x14ac:dyDescent="0.2">
      <c r="B41" s="17"/>
      <c r="L41" s="17"/>
    </row>
    <row r="42" spans="1:31" s="1" customFormat="1" ht="14.45" customHeight="1" x14ac:dyDescent="0.2">
      <c r="B42" s="17"/>
      <c r="L42" s="17"/>
    </row>
    <row r="43" spans="1:31" s="1" customFormat="1" ht="14.45" customHeight="1" x14ac:dyDescent="0.2">
      <c r="B43" s="17"/>
      <c r="L43" s="17"/>
    </row>
    <row r="44" spans="1:31" s="1" customFormat="1" ht="14.45" customHeight="1" x14ac:dyDescent="0.2">
      <c r="B44" s="17"/>
      <c r="L44" s="17"/>
    </row>
    <row r="45" spans="1:31" s="1" customFormat="1" ht="14.45" customHeight="1" x14ac:dyDescent="0.2">
      <c r="B45" s="17"/>
      <c r="L45" s="17"/>
    </row>
    <row r="46" spans="1:31" s="1" customFormat="1" ht="14.45" customHeight="1" x14ac:dyDescent="0.2">
      <c r="B46" s="17"/>
      <c r="L46" s="17"/>
    </row>
    <row r="47" spans="1:31" s="1" customFormat="1" ht="14.45" customHeight="1" x14ac:dyDescent="0.2">
      <c r="B47" s="17"/>
      <c r="L47" s="17"/>
    </row>
    <row r="48" spans="1:31" s="1" customFormat="1" ht="14.45" customHeight="1" x14ac:dyDescent="0.2">
      <c r="B48" s="17"/>
      <c r="L48" s="17"/>
    </row>
    <row r="49" spans="1:31" s="1" customFormat="1" ht="14.45" customHeight="1" x14ac:dyDescent="0.2">
      <c r="B49" s="17"/>
      <c r="L49" s="17"/>
    </row>
    <row r="50" spans="1:31" s="2" customFormat="1" ht="14.45" customHeight="1" x14ac:dyDescent="0.2">
      <c r="B50" s="39"/>
      <c r="D50" s="40" t="s">
        <v>50</v>
      </c>
      <c r="E50" s="41"/>
      <c r="F50" s="41"/>
      <c r="G50" s="40" t="s">
        <v>51</v>
      </c>
      <c r="H50" s="41"/>
      <c r="I50" s="41"/>
      <c r="J50" s="41"/>
      <c r="K50" s="41"/>
      <c r="L50" s="39"/>
    </row>
    <row r="51" spans="1:31" x14ac:dyDescent="0.2">
      <c r="B51" s="17"/>
      <c r="L51" s="17"/>
    </row>
    <row r="52" spans="1:31" x14ac:dyDescent="0.2">
      <c r="B52" s="17"/>
      <c r="L52" s="17"/>
    </row>
    <row r="53" spans="1:31" x14ac:dyDescent="0.2">
      <c r="B53" s="17"/>
      <c r="L53" s="17"/>
    </row>
    <row r="54" spans="1:31" x14ac:dyDescent="0.2">
      <c r="B54" s="17"/>
      <c r="L54" s="17"/>
    </row>
    <row r="55" spans="1:31" x14ac:dyDescent="0.2">
      <c r="B55" s="17"/>
      <c r="L55" s="17"/>
    </row>
    <row r="56" spans="1:31" x14ac:dyDescent="0.2">
      <c r="B56" s="17"/>
      <c r="L56" s="17"/>
    </row>
    <row r="57" spans="1:31" x14ac:dyDescent="0.2">
      <c r="B57" s="17"/>
      <c r="L57" s="17"/>
    </row>
    <row r="58" spans="1:31" x14ac:dyDescent="0.2">
      <c r="B58" s="17"/>
      <c r="L58" s="17"/>
    </row>
    <row r="59" spans="1:31" x14ac:dyDescent="0.2">
      <c r="B59" s="17"/>
      <c r="L59" s="17"/>
    </row>
    <row r="60" spans="1:31" x14ac:dyDescent="0.2">
      <c r="B60" s="17"/>
      <c r="L60" s="17"/>
    </row>
    <row r="61" spans="1:31" s="2" customFormat="1" ht="12.75" x14ac:dyDescent="0.2">
      <c r="A61" s="29"/>
      <c r="B61" s="30"/>
      <c r="C61" s="29"/>
      <c r="D61" s="42" t="s">
        <v>52</v>
      </c>
      <c r="E61" s="32"/>
      <c r="F61" s="109" t="s">
        <v>53</v>
      </c>
      <c r="G61" s="42" t="s">
        <v>52</v>
      </c>
      <c r="H61" s="32"/>
      <c r="I61" s="32"/>
      <c r="J61" s="110" t="s">
        <v>53</v>
      </c>
      <c r="K61" s="32"/>
      <c r="L61" s="39"/>
      <c r="S61" s="29"/>
      <c r="T61" s="29"/>
      <c r="U61" s="29"/>
      <c r="V61" s="29"/>
      <c r="W61" s="29"/>
      <c r="X61" s="29"/>
      <c r="Y61" s="29"/>
      <c r="Z61" s="29"/>
      <c r="AA61" s="29"/>
      <c r="AB61" s="29"/>
      <c r="AC61" s="29"/>
      <c r="AD61" s="29"/>
      <c r="AE61" s="29"/>
    </row>
    <row r="62" spans="1:31" x14ac:dyDescent="0.2">
      <c r="B62" s="17"/>
      <c r="L62" s="17"/>
    </row>
    <row r="63" spans="1:31" x14ac:dyDescent="0.2">
      <c r="B63" s="17"/>
      <c r="L63" s="17"/>
    </row>
    <row r="64" spans="1:31" x14ac:dyDescent="0.2">
      <c r="B64" s="17"/>
      <c r="L64" s="17"/>
    </row>
    <row r="65" spans="1:31" s="2" customFormat="1" ht="12.75" x14ac:dyDescent="0.2">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x14ac:dyDescent="0.2">
      <c r="B66" s="17"/>
      <c r="L66" s="17"/>
    </row>
    <row r="67" spans="1:31" x14ac:dyDescent="0.2">
      <c r="B67" s="17"/>
      <c r="L67" s="17"/>
    </row>
    <row r="68" spans="1:31" x14ac:dyDescent="0.2">
      <c r="B68" s="17"/>
      <c r="L68" s="17"/>
    </row>
    <row r="69" spans="1:31" x14ac:dyDescent="0.2">
      <c r="B69" s="17"/>
      <c r="L69" s="17"/>
    </row>
    <row r="70" spans="1:31" x14ac:dyDescent="0.2">
      <c r="B70" s="17"/>
      <c r="L70" s="17"/>
    </row>
    <row r="71" spans="1:31" x14ac:dyDescent="0.2">
      <c r="B71" s="17"/>
      <c r="L71" s="17"/>
    </row>
    <row r="72" spans="1:31" x14ac:dyDescent="0.2">
      <c r="B72" s="17"/>
      <c r="L72" s="17"/>
    </row>
    <row r="73" spans="1:31" x14ac:dyDescent="0.2">
      <c r="B73" s="17"/>
      <c r="L73" s="17"/>
    </row>
    <row r="74" spans="1:31" x14ac:dyDescent="0.2">
      <c r="B74" s="17"/>
      <c r="L74" s="17"/>
    </row>
    <row r="75" spans="1:31" x14ac:dyDescent="0.2">
      <c r="B75" s="17"/>
      <c r="L75" s="17"/>
    </row>
    <row r="76" spans="1:31" s="2" customFormat="1" ht="12.75" x14ac:dyDescent="0.2">
      <c r="A76" s="29"/>
      <c r="B76" s="30"/>
      <c r="C76" s="29"/>
      <c r="D76" s="42" t="s">
        <v>52</v>
      </c>
      <c r="E76" s="32"/>
      <c r="F76" s="109" t="s">
        <v>53</v>
      </c>
      <c r="G76" s="42" t="s">
        <v>52</v>
      </c>
      <c r="H76" s="32"/>
      <c r="I76" s="32"/>
      <c r="J76" s="110" t="s">
        <v>53</v>
      </c>
      <c r="K76" s="32"/>
      <c r="L76" s="39"/>
      <c r="S76" s="29"/>
      <c r="T76" s="29"/>
      <c r="U76" s="29"/>
      <c r="V76" s="29"/>
      <c r="W76" s="29"/>
      <c r="X76" s="29"/>
      <c r="Y76" s="29"/>
      <c r="Z76" s="29"/>
      <c r="AA76" s="29"/>
      <c r="AB76" s="29"/>
      <c r="AC76" s="29"/>
      <c r="AD76" s="29"/>
      <c r="AE76" s="29"/>
    </row>
    <row r="77" spans="1:31" s="2" customFormat="1" ht="14.45" customHeight="1" x14ac:dyDescent="0.2">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x14ac:dyDescent="0.2">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x14ac:dyDescent="0.2">
      <c r="A82" s="29"/>
      <c r="B82" s="30"/>
      <c r="C82" s="18" t="s">
        <v>102</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x14ac:dyDescent="0.2">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x14ac:dyDescent="0.2">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x14ac:dyDescent="0.2">
      <c r="A85" s="29"/>
      <c r="B85" s="30"/>
      <c r="C85" s="29"/>
      <c r="D85" s="29"/>
      <c r="E85" s="219" t="str">
        <f>E7</f>
        <v>Oprava výhybek na odb. Brno-Židenice - výyhbka č. 6a/b</v>
      </c>
      <c r="F85" s="220"/>
      <c r="G85" s="220"/>
      <c r="H85" s="220"/>
      <c r="I85" s="29"/>
      <c r="J85" s="29"/>
      <c r="K85" s="29"/>
      <c r="L85" s="39"/>
      <c r="S85" s="29"/>
      <c r="T85" s="29"/>
      <c r="U85" s="29"/>
      <c r="V85" s="29"/>
      <c r="W85" s="29"/>
      <c r="X85" s="29"/>
      <c r="Y85" s="29"/>
      <c r="Z85" s="29"/>
      <c r="AA85" s="29"/>
      <c r="AB85" s="29"/>
      <c r="AC85" s="29"/>
      <c r="AD85" s="29"/>
      <c r="AE85" s="29"/>
    </row>
    <row r="86" spans="1:47" s="2" customFormat="1" ht="12" customHeight="1" x14ac:dyDescent="0.2">
      <c r="A86" s="29"/>
      <c r="B86" s="30"/>
      <c r="C86" s="24" t="s">
        <v>100</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x14ac:dyDescent="0.2">
      <c r="A87" s="29"/>
      <c r="B87" s="30"/>
      <c r="C87" s="29"/>
      <c r="D87" s="29"/>
      <c r="E87" s="209" t="str">
        <f>E9</f>
        <v>02.1 - VON</v>
      </c>
      <c r="F87" s="218"/>
      <c r="G87" s="218"/>
      <c r="H87" s="218"/>
      <c r="I87" s="29"/>
      <c r="J87" s="29"/>
      <c r="K87" s="29"/>
      <c r="L87" s="39"/>
      <c r="S87" s="29"/>
      <c r="T87" s="29"/>
      <c r="U87" s="29"/>
      <c r="V87" s="29"/>
      <c r="W87" s="29"/>
      <c r="X87" s="29"/>
      <c r="Y87" s="29"/>
      <c r="Z87" s="29"/>
      <c r="AA87" s="29"/>
      <c r="AB87" s="29"/>
      <c r="AC87" s="29"/>
      <c r="AD87" s="29"/>
      <c r="AE87" s="29"/>
    </row>
    <row r="88" spans="1:47" s="2" customFormat="1" ht="6.95" customHeight="1" x14ac:dyDescent="0.2">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x14ac:dyDescent="0.2">
      <c r="A89" s="29"/>
      <c r="B89" s="30"/>
      <c r="C89" s="24" t="s">
        <v>20</v>
      </c>
      <c r="D89" s="29"/>
      <c r="E89" s="29"/>
      <c r="F89" s="22" t="str">
        <f>F12</f>
        <v>Brno</v>
      </c>
      <c r="G89" s="29"/>
      <c r="H89" s="29"/>
      <c r="I89" s="24" t="s">
        <v>22</v>
      </c>
      <c r="J89" s="52" t="str">
        <f>IF(J12="","",J12)</f>
        <v>21. 3. 2022</v>
      </c>
      <c r="K89" s="29"/>
      <c r="L89" s="39"/>
      <c r="S89" s="29"/>
      <c r="T89" s="29"/>
      <c r="U89" s="29"/>
      <c r="V89" s="29"/>
      <c r="W89" s="29"/>
      <c r="X89" s="29"/>
      <c r="Y89" s="29"/>
      <c r="Z89" s="29"/>
      <c r="AA89" s="29"/>
      <c r="AB89" s="29"/>
      <c r="AC89" s="29"/>
      <c r="AD89" s="29"/>
      <c r="AE89" s="29"/>
    </row>
    <row r="90" spans="1:47" s="2" customFormat="1" ht="6.95" customHeight="1" x14ac:dyDescent="0.2">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x14ac:dyDescent="0.2">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x14ac:dyDescent="0.2">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x14ac:dyDescent="0.2">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x14ac:dyDescent="0.2">
      <c r="A94" s="29"/>
      <c r="B94" s="30"/>
      <c r="C94" s="111" t="s">
        <v>103</v>
      </c>
      <c r="D94" s="103"/>
      <c r="E94" s="103"/>
      <c r="F94" s="103"/>
      <c r="G94" s="103"/>
      <c r="H94" s="103"/>
      <c r="I94" s="103"/>
      <c r="J94" s="112" t="s">
        <v>104</v>
      </c>
      <c r="K94" s="103"/>
      <c r="L94" s="39"/>
      <c r="S94" s="29"/>
      <c r="T94" s="29"/>
      <c r="U94" s="29"/>
      <c r="V94" s="29"/>
      <c r="W94" s="29"/>
      <c r="X94" s="29"/>
      <c r="Y94" s="29"/>
      <c r="Z94" s="29"/>
      <c r="AA94" s="29"/>
      <c r="AB94" s="29"/>
      <c r="AC94" s="29"/>
      <c r="AD94" s="29"/>
      <c r="AE94" s="29"/>
    </row>
    <row r="95" spans="1:47" s="2" customFormat="1" ht="10.35" customHeight="1" x14ac:dyDescent="0.2">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x14ac:dyDescent="0.2">
      <c r="A96" s="29"/>
      <c r="B96" s="30"/>
      <c r="C96" s="113" t="s">
        <v>105</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106</v>
      </c>
    </row>
    <row r="97" spans="1:31" s="9" customFormat="1" ht="24.95" customHeight="1" x14ac:dyDescent="0.2">
      <c r="B97" s="114"/>
      <c r="D97" s="115" t="s">
        <v>110</v>
      </c>
      <c r="E97" s="116"/>
      <c r="F97" s="116"/>
      <c r="G97" s="116"/>
      <c r="H97" s="116"/>
      <c r="I97" s="116"/>
      <c r="J97" s="117">
        <f>J118</f>
        <v>0</v>
      </c>
      <c r="L97" s="114"/>
    </row>
    <row r="98" spans="1:31" s="2" customFormat="1" ht="21.75" customHeight="1" x14ac:dyDescent="0.2">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x14ac:dyDescent="0.2">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x14ac:dyDescent="0.2">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x14ac:dyDescent="0.2">
      <c r="A104" s="29"/>
      <c r="B104" s="30"/>
      <c r="C104" s="18" t="s">
        <v>111</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x14ac:dyDescent="0.2">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x14ac:dyDescent="0.2">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x14ac:dyDescent="0.2">
      <c r="A107" s="29"/>
      <c r="B107" s="30"/>
      <c r="C107" s="29"/>
      <c r="D107" s="29"/>
      <c r="E107" s="219" t="str">
        <f>E7</f>
        <v>Oprava výhybek na odb. Brno-Židenice - výyhbka č. 6a/b</v>
      </c>
      <c r="F107" s="220"/>
      <c r="G107" s="220"/>
      <c r="H107" s="220"/>
      <c r="I107" s="29"/>
      <c r="J107" s="29"/>
      <c r="K107" s="29"/>
      <c r="L107" s="39"/>
      <c r="S107" s="29"/>
      <c r="T107" s="29"/>
      <c r="U107" s="29"/>
      <c r="V107" s="29"/>
      <c r="W107" s="29"/>
      <c r="X107" s="29"/>
      <c r="Y107" s="29"/>
      <c r="Z107" s="29"/>
      <c r="AA107" s="29"/>
      <c r="AB107" s="29"/>
      <c r="AC107" s="29"/>
      <c r="AD107" s="29"/>
      <c r="AE107" s="29"/>
    </row>
    <row r="108" spans="1:31" s="2" customFormat="1" ht="12" customHeight="1" x14ac:dyDescent="0.2">
      <c r="A108" s="29"/>
      <c r="B108" s="30"/>
      <c r="C108" s="24" t="s">
        <v>100</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x14ac:dyDescent="0.2">
      <c r="A109" s="29"/>
      <c r="B109" s="30"/>
      <c r="C109" s="29"/>
      <c r="D109" s="29"/>
      <c r="E109" s="209" t="str">
        <f>E9</f>
        <v>02.1 - VON</v>
      </c>
      <c r="F109" s="218"/>
      <c r="G109" s="218"/>
      <c r="H109" s="218"/>
      <c r="I109" s="29"/>
      <c r="J109" s="29"/>
      <c r="K109" s="29"/>
      <c r="L109" s="39"/>
      <c r="S109" s="29"/>
      <c r="T109" s="29"/>
      <c r="U109" s="29"/>
      <c r="V109" s="29"/>
      <c r="W109" s="29"/>
      <c r="X109" s="29"/>
      <c r="Y109" s="29"/>
      <c r="Z109" s="29"/>
      <c r="AA109" s="29"/>
      <c r="AB109" s="29"/>
      <c r="AC109" s="29"/>
      <c r="AD109" s="29"/>
      <c r="AE109" s="29"/>
    </row>
    <row r="110" spans="1:31" s="2" customFormat="1" ht="6.95" customHeight="1" x14ac:dyDescent="0.2">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x14ac:dyDescent="0.2">
      <c r="A111" s="29"/>
      <c r="B111" s="30"/>
      <c r="C111" s="24" t="s">
        <v>20</v>
      </c>
      <c r="D111" s="29"/>
      <c r="E111" s="29"/>
      <c r="F111" s="22" t="str">
        <f>F12</f>
        <v>Brno</v>
      </c>
      <c r="G111" s="29"/>
      <c r="H111" s="29"/>
      <c r="I111" s="24" t="s">
        <v>22</v>
      </c>
      <c r="J111" s="52" t="str">
        <f>IF(J12="","",J12)</f>
        <v>21. 3. 2022</v>
      </c>
      <c r="K111" s="29"/>
      <c r="L111" s="39"/>
      <c r="S111" s="29"/>
      <c r="T111" s="29"/>
      <c r="U111" s="29"/>
      <c r="V111" s="29"/>
      <c r="W111" s="29"/>
      <c r="X111" s="29"/>
      <c r="Y111" s="29"/>
      <c r="Z111" s="29"/>
      <c r="AA111" s="29"/>
      <c r="AB111" s="29"/>
      <c r="AC111" s="29"/>
      <c r="AD111" s="29"/>
      <c r="AE111" s="29"/>
    </row>
    <row r="112" spans="1:31" s="2" customFormat="1" ht="6.95" customHeight="1" x14ac:dyDescent="0.2">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x14ac:dyDescent="0.2">
      <c r="A113" s="29"/>
      <c r="B113" s="30"/>
      <c r="C113" s="24" t="s">
        <v>24</v>
      </c>
      <c r="D113" s="29"/>
      <c r="E113" s="29"/>
      <c r="F113" s="22" t="str">
        <f>E15</f>
        <v>Správa železnic, s.o.</v>
      </c>
      <c r="G113" s="29"/>
      <c r="H113" s="29"/>
      <c r="I113" s="2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x14ac:dyDescent="0.2">
      <c r="A114" s="29"/>
      <c r="B114" s="30"/>
      <c r="C114" s="24" t="s">
        <v>30</v>
      </c>
      <c r="D114" s="29"/>
      <c r="E114" s="29"/>
      <c r="F114" s="22" t="str">
        <f>IF(E18="","",E18)</f>
        <v>Vyplň údaj</v>
      </c>
      <c r="G114" s="29"/>
      <c r="H114" s="29"/>
      <c r="I114" s="2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x14ac:dyDescent="0.2">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x14ac:dyDescent="0.2">
      <c r="A116" s="122"/>
      <c r="B116" s="123"/>
      <c r="C116" s="124" t="s">
        <v>112</v>
      </c>
      <c r="D116" s="125" t="s">
        <v>62</v>
      </c>
      <c r="E116" s="125" t="s">
        <v>58</v>
      </c>
      <c r="F116" s="125" t="s">
        <v>59</v>
      </c>
      <c r="G116" s="125" t="s">
        <v>113</v>
      </c>
      <c r="H116" s="125" t="s">
        <v>114</v>
      </c>
      <c r="I116" s="125" t="s">
        <v>115</v>
      </c>
      <c r="J116" s="125" t="s">
        <v>104</v>
      </c>
      <c r="K116" s="126" t="s">
        <v>116</v>
      </c>
      <c r="L116" s="127"/>
      <c r="M116" s="59" t="s">
        <v>1</v>
      </c>
      <c r="N116" s="60" t="s">
        <v>41</v>
      </c>
      <c r="O116" s="60" t="s">
        <v>117</v>
      </c>
      <c r="P116" s="60" t="s">
        <v>118</v>
      </c>
      <c r="Q116" s="60" t="s">
        <v>119</v>
      </c>
      <c r="R116" s="60" t="s">
        <v>120</v>
      </c>
      <c r="S116" s="60" t="s">
        <v>121</v>
      </c>
      <c r="T116" s="61" t="s">
        <v>122</v>
      </c>
      <c r="U116" s="122"/>
      <c r="V116" s="122"/>
      <c r="W116" s="122"/>
      <c r="X116" s="122"/>
      <c r="Y116" s="122"/>
      <c r="Z116" s="122"/>
      <c r="AA116" s="122"/>
      <c r="AB116" s="122"/>
      <c r="AC116" s="122"/>
      <c r="AD116" s="122"/>
      <c r="AE116" s="122"/>
    </row>
    <row r="117" spans="1:65" s="2" customFormat="1" ht="22.9" customHeight="1" x14ac:dyDescent="0.25">
      <c r="A117" s="29"/>
      <c r="B117" s="30"/>
      <c r="C117" s="66" t="s">
        <v>123</v>
      </c>
      <c r="D117" s="29"/>
      <c r="E117" s="29"/>
      <c r="F117" s="29"/>
      <c r="G117" s="29"/>
      <c r="H117" s="29"/>
      <c r="I117" s="29"/>
      <c r="J117" s="128">
        <f>BK117</f>
        <v>0</v>
      </c>
      <c r="K117" s="29"/>
      <c r="L117" s="30"/>
      <c r="M117" s="62"/>
      <c r="N117" s="53"/>
      <c r="O117" s="63"/>
      <c r="P117" s="129">
        <f>P118</f>
        <v>0</v>
      </c>
      <c r="Q117" s="63"/>
      <c r="R117" s="129">
        <f>R118</f>
        <v>0</v>
      </c>
      <c r="S117" s="63"/>
      <c r="T117" s="130">
        <f>T118</f>
        <v>0</v>
      </c>
      <c r="U117" s="29"/>
      <c r="V117" s="29"/>
      <c r="W117" s="29"/>
      <c r="X117" s="29"/>
      <c r="Y117" s="29"/>
      <c r="Z117" s="29"/>
      <c r="AA117" s="29"/>
      <c r="AB117" s="29"/>
      <c r="AC117" s="29"/>
      <c r="AD117" s="29"/>
      <c r="AE117" s="29"/>
      <c r="AT117" s="14" t="s">
        <v>76</v>
      </c>
      <c r="AU117" s="14" t="s">
        <v>106</v>
      </c>
      <c r="BK117" s="131">
        <f>BK118</f>
        <v>0</v>
      </c>
    </row>
    <row r="118" spans="1:65" s="12" customFormat="1" ht="25.9" customHeight="1" x14ac:dyDescent="0.2">
      <c r="B118" s="132"/>
      <c r="D118" s="133" t="s">
        <v>76</v>
      </c>
      <c r="E118" s="134" t="s">
        <v>456</v>
      </c>
      <c r="F118" s="134" t="s">
        <v>457</v>
      </c>
      <c r="I118" s="135"/>
      <c r="J118" s="136">
        <f>BK118</f>
        <v>0</v>
      </c>
      <c r="L118" s="132"/>
      <c r="M118" s="137"/>
      <c r="N118" s="138"/>
      <c r="O118" s="138"/>
      <c r="P118" s="139">
        <f>SUM(P119:P126)</f>
        <v>0</v>
      </c>
      <c r="Q118" s="138"/>
      <c r="R118" s="139">
        <f>SUM(R119:R126)</f>
        <v>0</v>
      </c>
      <c r="S118" s="138"/>
      <c r="T118" s="140">
        <f>SUM(T119:T126)</f>
        <v>0</v>
      </c>
      <c r="AR118" s="133" t="s">
        <v>127</v>
      </c>
      <c r="AT118" s="141" t="s">
        <v>76</v>
      </c>
      <c r="AU118" s="141" t="s">
        <v>77</v>
      </c>
      <c r="AY118" s="133" t="s">
        <v>126</v>
      </c>
      <c r="BK118" s="142">
        <f>SUM(BK119:BK126)</f>
        <v>0</v>
      </c>
    </row>
    <row r="119" spans="1:65" s="2" customFormat="1" ht="24.2" customHeight="1" x14ac:dyDescent="0.2">
      <c r="A119" s="29"/>
      <c r="B119" s="145"/>
      <c r="C119" s="146" t="s">
        <v>85</v>
      </c>
      <c r="D119" s="146" t="s">
        <v>129</v>
      </c>
      <c r="E119" s="147" t="s">
        <v>504</v>
      </c>
      <c r="F119" s="148" t="s">
        <v>505</v>
      </c>
      <c r="G119" s="149" t="s">
        <v>506</v>
      </c>
      <c r="H119" s="150">
        <v>1</v>
      </c>
      <c r="I119" s="151"/>
      <c r="J119" s="152">
        <f t="shared" ref="J119:J126" si="0">ROUND(I119*H119,2)</f>
        <v>0</v>
      </c>
      <c r="K119" s="148" t="s">
        <v>133</v>
      </c>
      <c r="L119" s="30"/>
      <c r="M119" s="153" t="s">
        <v>1</v>
      </c>
      <c r="N119" s="154" t="s">
        <v>42</v>
      </c>
      <c r="O119" s="55"/>
      <c r="P119" s="155">
        <f t="shared" ref="P119:P126" si="1">O119*H119</f>
        <v>0</v>
      </c>
      <c r="Q119" s="155">
        <v>0</v>
      </c>
      <c r="R119" s="155">
        <f t="shared" ref="R119:R126" si="2">Q119*H119</f>
        <v>0</v>
      </c>
      <c r="S119" s="155">
        <v>0</v>
      </c>
      <c r="T119" s="156">
        <f t="shared" ref="T119:T126" si="3">S119*H119</f>
        <v>0</v>
      </c>
      <c r="U119" s="29"/>
      <c r="V119" s="29"/>
      <c r="W119" s="29"/>
      <c r="X119" s="29"/>
      <c r="Y119" s="29"/>
      <c r="Z119" s="29"/>
      <c r="AA119" s="29"/>
      <c r="AB119" s="29"/>
      <c r="AC119" s="29"/>
      <c r="AD119" s="29"/>
      <c r="AE119" s="29"/>
      <c r="AR119" s="157" t="s">
        <v>134</v>
      </c>
      <c r="AT119" s="157" t="s">
        <v>129</v>
      </c>
      <c r="AU119" s="157" t="s">
        <v>85</v>
      </c>
      <c r="AY119" s="14" t="s">
        <v>126</v>
      </c>
      <c r="BE119" s="158">
        <f t="shared" ref="BE119:BE126" si="4">IF(N119="základní",J119,0)</f>
        <v>0</v>
      </c>
      <c r="BF119" s="158">
        <f t="shared" ref="BF119:BF126" si="5">IF(N119="snížená",J119,0)</f>
        <v>0</v>
      </c>
      <c r="BG119" s="158">
        <f t="shared" ref="BG119:BG126" si="6">IF(N119="zákl. přenesená",J119,0)</f>
        <v>0</v>
      </c>
      <c r="BH119" s="158">
        <f t="shared" ref="BH119:BH126" si="7">IF(N119="sníž. přenesená",J119,0)</f>
        <v>0</v>
      </c>
      <c r="BI119" s="158">
        <f t="shared" ref="BI119:BI126" si="8">IF(N119="nulová",J119,0)</f>
        <v>0</v>
      </c>
      <c r="BJ119" s="14" t="s">
        <v>85</v>
      </c>
      <c r="BK119" s="158">
        <f t="shared" ref="BK119:BK126" si="9">ROUND(I119*H119,2)</f>
        <v>0</v>
      </c>
      <c r="BL119" s="14" t="s">
        <v>134</v>
      </c>
      <c r="BM119" s="157" t="s">
        <v>507</v>
      </c>
    </row>
    <row r="120" spans="1:65" s="2" customFormat="1" ht="21.75" customHeight="1" x14ac:dyDescent="0.2">
      <c r="A120" s="29"/>
      <c r="B120" s="145"/>
      <c r="C120" s="146" t="s">
        <v>87</v>
      </c>
      <c r="D120" s="146" t="s">
        <v>129</v>
      </c>
      <c r="E120" s="147" t="s">
        <v>508</v>
      </c>
      <c r="F120" s="148" t="s">
        <v>509</v>
      </c>
      <c r="G120" s="149" t="s">
        <v>506</v>
      </c>
      <c r="H120" s="150">
        <v>1</v>
      </c>
      <c r="I120" s="151"/>
      <c r="J120" s="152">
        <f t="shared" si="0"/>
        <v>0</v>
      </c>
      <c r="K120" s="148" t="s">
        <v>133</v>
      </c>
      <c r="L120" s="30"/>
      <c r="M120" s="153" t="s">
        <v>1</v>
      </c>
      <c r="N120" s="154" t="s">
        <v>42</v>
      </c>
      <c r="O120" s="55"/>
      <c r="P120" s="155">
        <f t="shared" si="1"/>
        <v>0</v>
      </c>
      <c r="Q120" s="155">
        <v>0</v>
      </c>
      <c r="R120" s="155">
        <f t="shared" si="2"/>
        <v>0</v>
      </c>
      <c r="S120" s="155">
        <v>0</v>
      </c>
      <c r="T120" s="156">
        <f t="shared" si="3"/>
        <v>0</v>
      </c>
      <c r="U120" s="29"/>
      <c r="V120" s="29"/>
      <c r="W120" s="29"/>
      <c r="X120" s="29"/>
      <c r="Y120" s="29"/>
      <c r="Z120" s="29"/>
      <c r="AA120" s="29"/>
      <c r="AB120" s="29"/>
      <c r="AC120" s="29"/>
      <c r="AD120" s="29"/>
      <c r="AE120" s="29"/>
      <c r="AR120" s="157" t="s">
        <v>134</v>
      </c>
      <c r="AT120" s="157" t="s">
        <v>129</v>
      </c>
      <c r="AU120" s="157" t="s">
        <v>85</v>
      </c>
      <c r="AY120" s="14" t="s">
        <v>126</v>
      </c>
      <c r="BE120" s="158">
        <f t="shared" si="4"/>
        <v>0</v>
      </c>
      <c r="BF120" s="158">
        <f t="shared" si="5"/>
        <v>0</v>
      </c>
      <c r="BG120" s="158">
        <f t="shared" si="6"/>
        <v>0</v>
      </c>
      <c r="BH120" s="158">
        <f t="shared" si="7"/>
        <v>0</v>
      </c>
      <c r="BI120" s="158">
        <f t="shared" si="8"/>
        <v>0</v>
      </c>
      <c r="BJ120" s="14" t="s">
        <v>85</v>
      </c>
      <c r="BK120" s="158">
        <f t="shared" si="9"/>
        <v>0</v>
      </c>
      <c r="BL120" s="14" t="s">
        <v>134</v>
      </c>
      <c r="BM120" s="157" t="s">
        <v>510</v>
      </c>
    </row>
    <row r="121" spans="1:65" s="2" customFormat="1" ht="21.75" customHeight="1" x14ac:dyDescent="0.2">
      <c r="A121" s="29"/>
      <c r="B121" s="145"/>
      <c r="C121" s="146" t="s">
        <v>139</v>
      </c>
      <c r="D121" s="146" t="s">
        <v>129</v>
      </c>
      <c r="E121" s="147" t="s">
        <v>511</v>
      </c>
      <c r="F121" s="148" t="s">
        <v>512</v>
      </c>
      <c r="G121" s="149" t="s">
        <v>506</v>
      </c>
      <c r="H121" s="150">
        <v>1</v>
      </c>
      <c r="I121" s="151"/>
      <c r="J121" s="152">
        <f t="shared" si="0"/>
        <v>0</v>
      </c>
      <c r="K121" s="148" t="s">
        <v>133</v>
      </c>
      <c r="L121" s="30"/>
      <c r="M121" s="153" t="s">
        <v>1</v>
      </c>
      <c r="N121" s="154" t="s">
        <v>42</v>
      </c>
      <c r="O121" s="55"/>
      <c r="P121" s="155">
        <f t="shared" si="1"/>
        <v>0</v>
      </c>
      <c r="Q121" s="155">
        <v>0</v>
      </c>
      <c r="R121" s="155">
        <f t="shared" si="2"/>
        <v>0</v>
      </c>
      <c r="S121" s="155">
        <v>0</v>
      </c>
      <c r="T121" s="156">
        <f t="shared" si="3"/>
        <v>0</v>
      </c>
      <c r="U121" s="29"/>
      <c r="V121" s="29"/>
      <c r="W121" s="29"/>
      <c r="X121" s="29"/>
      <c r="Y121" s="29"/>
      <c r="Z121" s="29"/>
      <c r="AA121" s="29"/>
      <c r="AB121" s="29"/>
      <c r="AC121" s="29"/>
      <c r="AD121" s="29"/>
      <c r="AE121" s="29"/>
      <c r="AR121" s="157" t="s">
        <v>134</v>
      </c>
      <c r="AT121" s="157" t="s">
        <v>129</v>
      </c>
      <c r="AU121" s="157" t="s">
        <v>85</v>
      </c>
      <c r="AY121" s="14" t="s">
        <v>126</v>
      </c>
      <c r="BE121" s="158">
        <f t="shared" si="4"/>
        <v>0</v>
      </c>
      <c r="BF121" s="158">
        <f t="shared" si="5"/>
        <v>0</v>
      </c>
      <c r="BG121" s="158">
        <f t="shared" si="6"/>
        <v>0</v>
      </c>
      <c r="BH121" s="158">
        <f t="shared" si="7"/>
        <v>0</v>
      </c>
      <c r="BI121" s="158">
        <f t="shared" si="8"/>
        <v>0</v>
      </c>
      <c r="BJ121" s="14" t="s">
        <v>85</v>
      </c>
      <c r="BK121" s="158">
        <f t="shared" si="9"/>
        <v>0</v>
      </c>
      <c r="BL121" s="14" t="s">
        <v>134</v>
      </c>
      <c r="BM121" s="157" t="s">
        <v>513</v>
      </c>
    </row>
    <row r="122" spans="1:65" s="2" customFormat="1" ht="24.2" customHeight="1" x14ac:dyDescent="0.2">
      <c r="A122" s="29"/>
      <c r="B122" s="145"/>
      <c r="C122" s="146" t="s">
        <v>134</v>
      </c>
      <c r="D122" s="146" t="s">
        <v>129</v>
      </c>
      <c r="E122" s="147" t="s">
        <v>514</v>
      </c>
      <c r="F122" s="148" t="s">
        <v>515</v>
      </c>
      <c r="G122" s="149" t="s">
        <v>506</v>
      </c>
      <c r="H122" s="150">
        <v>1</v>
      </c>
      <c r="I122" s="151"/>
      <c r="J122" s="152">
        <f t="shared" si="0"/>
        <v>0</v>
      </c>
      <c r="K122" s="148" t="s">
        <v>133</v>
      </c>
      <c r="L122" s="30"/>
      <c r="M122" s="153" t="s">
        <v>1</v>
      </c>
      <c r="N122" s="154" t="s">
        <v>42</v>
      </c>
      <c r="O122" s="55"/>
      <c r="P122" s="155">
        <f t="shared" si="1"/>
        <v>0</v>
      </c>
      <c r="Q122" s="155">
        <v>0</v>
      </c>
      <c r="R122" s="155">
        <f t="shared" si="2"/>
        <v>0</v>
      </c>
      <c r="S122" s="155">
        <v>0</v>
      </c>
      <c r="T122" s="156">
        <f t="shared" si="3"/>
        <v>0</v>
      </c>
      <c r="U122" s="29"/>
      <c r="V122" s="29"/>
      <c r="W122" s="29"/>
      <c r="X122" s="29"/>
      <c r="Y122" s="29"/>
      <c r="Z122" s="29"/>
      <c r="AA122" s="29"/>
      <c r="AB122" s="29"/>
      <c r="AC122" s="29"/>
      <c r="AD122" s="29"/>
      <c r="AE122" s="29"/>
      <c r="AR122" s="157" t="s">
        <v>134</v>
      </c>
      <c r="AT122" s="157" t="s">
        <v>129</v>
      </c>
      <c r="AU122" s="157" t="s">
        <v>85</v>
      </c>
      <c r="AY122" s="14" t="s">
        <v>126</v>
      </c>
      <c r="BE122" s="158">
        <f t="shared" si="4"/>
        <v>0</v>
      </c>
      <c r="BF122" s="158">
        <f t="shared" si="5"/>
        <v>0</v>
      </c>
      <c r="BG122" s="158">
        <f t="shared" si="6"/>
        <v>0</v>
      </c>
      <c r="BH122" s="158">
        <f t="shared" si="7"/>
        <v>0</v>
      </c>
      <c r="BI122" s="158">
        <f t="shared" si="8"/>
        <v>0</v>
      </c>
      <c r="BJ122" s="14" t="s">
        <v>85</v>
      </c>
      <c r="BK122" s="158">
        <f t="shared" si="9"/>
        <v>0</v>
      </c>
      <c r="BL122" s="14" t="s">
        <v>134</v>
      </c>
      <c r="BM122" s="157" t="s">
        <v>516</v>
      </c>
    </row>
    <row r="123" spans="1:65" s="2" customFormat="1" ht="78" customHeight="1" x14ac:dyDescent="0.2">
      <c r="A123" s="29"/>
      <c r="B123" s="145"/>
      <c r="C123" s="146" t="s">
        <v>127</v>
      </c>
      <c r="D123" s="146" t="s">
        <v>129</v>
      </c>
      <c r="E123" s="147" t="s">
        <v>517</v>
      </c>
      <c r="F123" s="148" t="s">
        <v>518</v>
      </c>
      <c r="G123" s="149" t="s">
        <v>506</v>
      </c>
      <c r="H123" s="150">
        <v>1</v>
      </c>
      <c r="I123" s="151"/>
      <c r="J123" s="152">
        <f t="shared" si="0"/>
        <v>0</v>
      </c>
      <c r="K123" s="148" t="s">
        <v>133</v>
      </c>
      <c r="L123" s="30"/>
      <c r="M123" s="153" t="s">
        <v>1</v>
      </c>
      <c r="N123" s="154" t="s">
        <v>42</v>
      </c>
      <c r="O123" s="55"/>
      <c r="P123" s="155">
        <f t="shared" si="1"/>
        <v>0</v>
      </c>
      <c r="Q123" s="155">
        <v>0</v>
      </c>
      <c r="R123" s="155">
        <f t="shared" si="2"/>
        <v>0</v>
      </c>
      <c r="S123" s="155">
        <v>0</v>
      </c>
      <c r="T123" s="156">
        <f t="shared" si="3"/>
        <v>0</v>
      </c>
      <c r="U123" s="29"/>
      <c r="V123" s="29"/>
      <c r="W123" s="29"/>
      <c r="X123" s="29"/>
      <c r="Y123" s="29"/>
      <c r="Z123" s="29"/>
      <c r="AA123" s="29"/>
      <c r="AB123" s="29"/>
      <c r="AC123" s="29"/>
      <c r="AD123" s="29"/>
      <c r="AE123" s="29"/>
      <c r="AR123" s="157" t="s">
        <v>134</v>
      </c>
      <c r="AT123" s="157" t="s">
        <v>129</v>
      </c>
      <c r="AU123" s="157" t="s">
        <v>85</v>
      </c>
      <c r="AY123" s="14" t="s">
        <v>126</v>
      </c>
      <c r="BE123" s="158">
        <f t="shared" si="4"/>
        <v>0</v>
      </c>
      <c r="BF123" s="158">
        <f t="shared" si="5"/>
        <v>0</v>
      </c>
      <c r="BG123" s="158">
        <f t="shared" si="6"/>
        <v>0</v>
      </c>
      <c r="BH123" s="158">
        <f t="shared" si="7"/>
        <v>0</v>
      </c>
      <c r="BI123" s="158">
        <f t="shared" si="8"/>
        <v>0</v>
      </c>
      <c r="BJ123" s="14" t="s">
        <v>85</v>
      </c>
      <c r="BK123" s="158">
        <f t="shared" si="9"/>
        <v>0</v>
      </c>
      <c r="BL123" s="14" t="s">
        <v>134</v>
      </c>
      <c r="BM123" s="157" t="s">
        <v>519</v>
      </c>
    </row>
    <row r="124" spans="1:65" s="2" customFormat="1" ht="90" customHeight="1" x14ac:dyDescent="0.2">
      <c r="A124" s="29"/>
      <c r="B124" s="145"/>
      <c r="C124" s="146" t="s">
        <v>150</v>
      </c>
      <c r="D124" s="146" t="s">
        <v>129</v>
      </c>
      <c r="E124" s="147" t="s">
        <v>520</v>
      </c>
      <c r="F124" s="148" t="s">
        <v>521</v>
      </c>
      <c r="G124" s="149" t="s">
        <v>506</v>
      </c>
      <c r="H124" s="150">
        <v>1</v>
      </c>
      <c r="I124" s="151"/>
      <c r="J124" s="152">
        <f t="shared" si="0"/>
        <v>0</v>
      </c>
      <c r="K124" s="148" t="s">
        <v>133</v>
      </c>
      <c r="L124" s="30"/>
      <c r="M124" s="153" t="s">
        <v>1</v>
      </c>
      <c r="N124" s="154" t="s">
        <v>42</v>
      </c>
      <c r="O124" s="55"/>
      <c r="P124" s="155">
        <f t="shared" si="1"/>
        <v>0</v>
      </c>
      <c r="Q124" s="155">
        <v>0</v>
      </c>
      <c r="R124" s="155">
        <f t="shared" si="2"/>
        <v>0</v>
      </c>
      <c r="S124" s="155">
        <v>0</v>
      </c>
      <c r="T124" s="156">
        <f t="shared" si="3"/>
        <v>0</v>
      </c>
      <c r="U124" s="29"/>
      <c r="V124" s="29"/>
      <c r="W124" s="29"/>
      <c r="X124" s="29"/>
      <c r="Y124" s="29"/>
      <c r="Z124" s="29"/>
      <c r="AA124" s="29"/>
      <c r="AB124" s="29"/>
      <c r="AC124" s="29"/>
      <c r="AD124" s="29"/>
      <c r="AE124" s="29"/>
      <c r="AR124" s="157" t="s">
        <v>134</v>
      </c>
      <c r="AT124" s="157" t="s">
        <v>129</v>
      </c>
      <c r="AU124" s="157" t="s">
        <v>85</v>
      </c>
      <c r="AY124" s="14" t="s">
        <v>126</v>
      </c>
      <c r="BE124" s="158">
        <f t="shared" si="4"/>
        <v>0</v>
      </c>
      <c r="BF124" s="158">
        <f t="shared" si="5"/>
        <v>0</v>
      </c>
      <c r="BG124" s="158">
        <f t="shared" si="6"/>
        <v>0</v>
      </c>
      <c r="BH124" s="158">
        <f t="shared" si="7"/>
        <v>0</v>
      </c>
      <c r="BI124" s="158">
        <f t="shared" si="8"/>
        <v>0</v>
      </c>
      <c r="BJ124" s="14" t="s">
        <v>85</v>
      </c>
      <c r="BK124" s="158">
        <f t="shared" si="9"/>
        <v>0</v>
      </c>
      <c r="BL124" s="14" t="s">
        <v>134</v>
      </c>
      <c r="BM124" s="157" t="s">
        <v>522</v>
      </c>
    </row>
    <row r="125" spans="1:65" s="2" customFormat="1" ht="16.5" customHeight="1" x14ac:dyDescent="0.2">
      <c r="A125" s="29"/>
      <c r="B125" s="145"/>
      <c r="C125" s="146" t="s">
        <v>155</v>
      </c>
      <c r="D125" s="146" t="s">
        <v>129</v>
      </c>
      <c r="E125" s="147" t="s">
        <v>523</v>
      </c>
      <c r="F125" s="148" t="s">
        <v>524</v>
      </c>
      <c r="G125" s="149" t="s">
        <v>525</v>
      </c>
      <c r="H125" s="222">
        <v>0.05</v>
      </c>
      <c r="I125" s="151"/>
      <c r="J125" s="152">
        <f t="shared" si="0"/>
        <v>0</v>
      </c>
      <c r="K125" s="148" t="s">
        <v>133</v>
      </c>
      <c r="L125" s="30"/>
      <c r="M125" s="153" t="s">
        <v>1</v>
      </c>
      <c r="N125" s="154" t="s">
        <v>42</v>
      </c>
      <c r="O125" s="55"/>
      <c r="P125" s="155">
        <f t="shared" si="1"/>
        <v>0</v>
      </c>
      <c r="Q125" s="155">
        <v>0</v>
      </c>
      <c r="R125" s="155">
        <f t="shared" si="2"/>
        <v>0</v>
      </c>
      <c r="S125" s="155">
        <v>0</v>
      </c>
      <c r="T125" s="156">
        <f t="shared" si="3"/>
        <v>0</v>
      </c>
      <c r="U125" s="29"/>
      <c r="V125" s="29"/>
      <c r="W125" s="29"/>
      <c r="X125" s="29"/>
      <c r="Y125" s="29"/>
      <c r="Z125" s="29"/>
      <c r="AA125" s="29"/>
      <c r="AB125" s="29"/>
      <c r="AC125" s="29"/>
      <c r="AD125" s="29"/>
      <c r="AE125" s="29"/>
      <c r="AR125" s="157" t="s">
        <v>134</v>
      </c>
      <c r="AT125" s="157" t="s">
        <v>129</v>
      </c>
      <c r="AU125" s="157" t="s">
        <v>85</v>
      </c>
      <c r="AY125" s="14" t="s">
        <v>126</v>
      </c>
      <c r="BE125" s="158">
        <f t="shared" si="4"/>
        <v>0</v>
      </c>
      <c r="BF125" s="158">
        <f t="shared" si="5"/>
        <v>0</v>
      </c>
      <c r="BG125" s="158">
        <f t="shared" si="6"/>
        <v>0</v>
      </c>
      <c r="BH125" s="158">
        <f t="shared" si="7"/>
        <v>0</v>
      </c>
      <c r="BI125" s="158">
        <f t="shared" si="8"/>
        <v>0</v>
      </c>
      <c r="BJ125" s="14" t="s">
        <v>85</v>
      </c>
      <c r="BK125" s="158">
        <f t="shared" si="9"/>
        <v>0</v>
      </c>
      <c r="BL125" s="14" t="s">
        <v>134</v>
      </c>
      <c r="BM125" s="157" t="s">
        <v>526</v>
      </c>
    </row>
    <row r="126" spans="1:65" s="2" customFormat="1" ht="16.5" customHeight="1" x14ac:dyDescent="0.2">
      <c r="A126" s="29"/>
      <c r="B126" s="145"/>
      <c r="C126" s="146" t="s">
        <v>160</v>
      </c>
      <c r="D126" s="146" t="s">
        <v>129</v>
      </c>
      <c r="E126" s="147" t="s">
        <v>527</v>
      </c>
      <c r="F126" s="148" t="s">
        <v>528</v>
      </c>
      <c r="G126" s="149" t="s">
        <v>525</v>
      </c>
      <c r="H126" s="222">
        <v>0.105</v>
      </c>
      <c r="I126" s="151"/>
      <c r="J126" s="152">
        <f t="shared" si="0"/>
        <v>0</v>
      </c>
      <c r="K126" s="148" t="s">
        <v>133</v>
      </c>
      <c r="L126" s="30"/>
      <c r="M126" s="169" t="s">
        <v>1</v>
      </c>
      <c r="N126" s="170" t="s">
        <v>42</v>
      </c>
      <c r="O126" s="171"/>
      <c r="P126" s="172">
        <f t="shared" si="1"/>
        <v>0</v>
      </c>
      <c r="Q126" s="172">
        <v>0</v>
      </c>
      <c r="R126" s="172">
        <f t="shared" si="2"/>
        <v>0</v>
      </c>
      <c r="S126" s="172">
        <v>0</v>
      </c>
      <c r="T126" s="173">
        <f t="shared" si="3"/>
        <v>0</v>
      </c>
      <c r="U126" s="29"/>
      <c r="V126" s="29"/>
      <c r="W126" s="29"/>
      <c r="X126" s="29"/>
      <c r="Y126" s="29"/>
      <c r="Z126" s="29"/>
      <c r="AA126" s="29"/>
      <c r="AB126" s="29"/>
      <c r="AC126" s="29"/>
      <c r="AD126" s="29"/>
      <c r="AE126" s="29"/>
      <c r="AR126" s="157" t="s">
        <v>134</v>
      </c>
      <c r="AT126" s="157" t="s">
        <v>129</v>
      </c>
      <c r="AU126" s="157" t="s">
        <v>85</v>
      </c>
      <c r="AY126" s="14" t="s">
        <v>126</v>
      </c>
      <c r="BE126" s="158">
        <f t="shared" si="4"/>
        <v>0</v>
      </c>
      <c r="BF126" s="158">
        <f t="shared" si="5"/>
        <v>0</v>
      </c>
      <c r="BG126" s="158">
        <f t="shared" si="6"/>
        <v>0</v>
      </c>
      <c r="BH126" s="158">
        <f t="shared" si="7"/>
        <v>0</v>
      </c>
      <c r="BI126" s="158">
        <f t="shared" si="8"/>
        <v>0</v>
      </c>
      <c r="BJ126" s="14" t="s">
        <v>85</v>
      </c>
      <c r="BK126" s="158">
        <f t="shared" si="9"/>
        <v>0</v>
      </c>
      <c r="BL126" s="14" t="s">
        <v>134</v>
      </c>
      <c r="BM126" s="157" t="s">
        <v>529</v>
      </c>
    </row>
    <row r="127" spans="1:65" s="2" customFormat="1" ht="6.95" customHeight="1" x14ac:dyDescent="0.2">
      <c r="A127" s="29"/>
      <c r="B127" s="44"/>
      <c r="C127" s="45"/>
      <c r="D127" s="45"/>
      <c r="E127" s="45"/>
      <c r="F127" s="45"/>
      <c r="G127" s="45"/>
      <c r="H127" s="45"/>
      <c r="I127" s="45"/>
      <c r="J127" s="45"/>
      <c r="K127" s="45"/>
      <c r="L127" s="30"/>
      <c r="M127" s="29"/>
      <c r="O127" s="29"/>
      <c r="P127" s="29"/>
      <c r="Q127" s="29"/>
      <c r="R127" s="29"/>
      <c r="S127" s="29"/>
      <c r="T127" s="29"/>
      <c r="U127" s="29"/>
      <c r="V127" s="29"/>
      <c r="W127" s="29"/>
      <c r="X127" s="29"/>
      <c r="Y127" s="29"/>
      <c r="Z127" s="29"/>
      <c r="AA127" s="29"/>
      <c r="AB127" s="29"/>
      <c r="AC127" s="29"/>
      <c r="AD127" s="29"/>
      <c r="AE127" s="29"/>
    </row>
  </sheetData>
  <autoFilter ref="C116:K12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zakázky</vt:lpstr>
      <vt:lpstr>01.1 - Železniční svršek</vt:lpstr>
      <vt:lpstr>01.2.1 - Práce</vt:lpstr>
      <vt:lpstr>02.1 - VON</vt:lpstr>
      <vt:lpstr>'01.1 - Železniční svršek'!Názvy_tisku</vt:lpstr>
      <vt:lpstr>'01.2.1 - Práce'!Názvy_tisku</vt:lpstr>
      <vt:lpstr>'02.1 - VON'!Názvy_tisku</vt:lpstr>
      <vt:lpstr>'Rekapitulace zakázky'!Názvy_tisku</vt:lpstr>
      <vt:lpstr>'01.1 - Železniční svršek'!Oblast_tisku</vt:lpstr>
      <vt:lpstr>'01.2.1 - Práce'!Oblast_tisku</vt:lpstr>
      <vt:lpstr>'02.1 - VON'!Oblast_tisku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Šiške Vladimír, Ing.</dc:creator>
  <cp:lastModifiedBy>Šiške Vladimír, Ing.</cp:lastModifiedBy>
  <dcterms:created xsi:type="dcterms:W3CDTF">2022-04-14T06:45:35Z</dcterms:created>
  <dcterms:modified xsi:type="dcterms:W3CDTF">2022-04-14T09:10:10Z</dcterms:modified>
</cp:coreProperties>
</file>